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filterPrivacy="1" defaultThemeVersion="124226"/>
  <bookViews>
    <workbookView xWindow="240" yWindow="105" windowWidth="14805" windowHeight="8010" tabRatio="674" activeTab="2"/>
  </bookViews>
  <sheets>
    <sheet name="MATCH VEAUCHE 22102017" sheetId="1" r:id="rId1"/>
    <sheet name="MATCH SGOF 12112017" sheetId="2" r:id="rId2"/>
    <sheet name="MATCH REVERMONT" sheetId="3" r:id="rId3"/>
    <sheet name="Feuil1" sheetId="4" r:id="rId4"/>
  </sheets>
  <calcPr calcId="162913"/>
  <fileRecoveryPr autoRecover="0"/>
</workbook>
</file>

<file path=xl/calcChain.xml><?xml version="1.0" encoding="utf-8"?>
<calcChain xmlns="http://schemas.openxmlformats.org/spreadsheetml/2006/main">
  <c r="AO19" i="3" l="1"/>
  <c r="AO18" i="3"/>
  <c r="AP19" i="3"/>
  <c r="AP18" i="3"/>
  <c r="AN19" i="3"/>
  <c r="AN18" i="3"/>
  <c r="AF18" i="3"/>
  <c r="AG18" i="3"/>
  <c r="W18" i="3"/>
  <c r="V18" i="3"/>
  <c r="N18" i="3"/>
  <c r="O18" i="3"/>
  <c r="M18" i="3"/>
  <c r="E18" i="3"/>
  <c r="D18" i="3"/>
  <c r="AG19" i="3"/>
  <c r="X19" i="3"/>
  <c r="O19" i="3"/>
  <c r="X20" i="3"/>
  <c r="O20" i="3"/>
  <c r="F19" i="3"/>
  <c r="AO14" i="3"/>
  <c r="V14" i="3"/>
  <c r="AN13" i="3"/>
  <c r="AO12" i="3"/>
  <c r="W12" i="3"/>
  <c r="N12" i="3"/>
  <c r="AO10" i="3"/>
  <c r="AO9" i="3"/>
  <c r="W10" i="3"/>
  <c r="O10" i="3"/>
  <c r="AF9" i="3"/>
  <c r="M9" i="3"/>
  <c r="AO8" i="3"/>
  <c r="AN8" i="3"/>
  <c r="E7" i="3"/>
  <c r="AP25" i="3"/>
  <c r="AO25" i="3"/>
  <c r="AN25" i="3"/>
  <c r="AP24" i="3"/>
  <c r="AO24" i="3"/>
  <c r="AN24" i="3"/>
  <c r="W2" i="3"/>
  <c r="AL18" i="3"/>
  <c r="AK18" i="3"/>
  <c r="AJ18" i="3"/>
  <c r="AI18" i="3"/>
  <c r="AH18" i="3"/>
  <c r="AD18" i="3"/>
  <c r="AC18" i="3"/>
  <c r="AB18" i="3"/>
  <c r="AA18" i="3"/>
  <c r="Z18" i="3"/>
  <c r="Y18" i="3"/>
  <c r="U18" i="3"/>
  <c r="T18" i="3"/>
  <c r="S18" i="3"/>
  <c r="R18" i="3"/>
  <c r="Q18" i="3"/>
  <c r="P18" i="3"/>
  <c r="L18" i="3"/>
  <c r="K18" i="3"/>
  <c r="J18" i="3"/>
  <c r="I18" i="3"/>
  <c r="H18" i="3"/>
  <c r="G18" i="3"/>
  <c r="C18" i="3"/>
  <c r="AV17" i="3"/>
  <c r="AU17" i="3"/>
  <c r="AS17" i="3"/>
  <c r="AT17" i="3" s="1"/>
  <c r="AR17" i="3"/>
  <c r="AQ17" i="3"/>
  <c r="AM17" i="3"/>
  <c r="AV16" i="3"/>
  <c r="AU16" i="3"/>
  <c r="AS16" i="3"/>
  <c r="AR16" i="3"/>
  <c r="AT16" i="3" s="1"/>
  <c r="AQ16" i="3"/>
  <c r="AM16" i="3"/>
  <c r="AV15" i="3"/>
  <c r="AU15" i="3"/>
  <c r="AS15" i="3"/>
  <c r="AR15" i="3"/>
  <c r="AT15" i="3" s="1"/>
  <c r="AQ15" i="3"/>
  <c r="AM15" i="3"/>
  <c r="AV14" i="3"/>
  <c r="AU14" i="3"/>
  <c r="AS14" i="3"/>
  <c r="AR14" i="3"/>
  <c r="AQ14" i="3"/>
  <c r="AM14" i="3"/>
  <c r="AV13" i="3"/>
  <c r="AU13" i="3"/>
  <c r="AS13" i="3"/>
  <c r="AR13" i="3"/>
  <c r="AQ13" i="3"/>
  <c r="AM13" i="3"/>
  <c r="AV12" i="3"/>
  <c r="AU12" i="3"/>
  <c r="AS12" i="3"/>
  <c r="AR12" i="3"/>
  <c r="AQ12" i="3"/>
  <c r="AM12" i="3"/>
  <c r="AV11" i="3"/>
  <c r="AU11" i="3"/>
  <c r="AS11" i="3"/>
  <c r="AR11" i="3"/>
  <c r="AQ11" i="3"/>
  <c r="AM11" i="3"/>
  <c r="AV10" i="3"/>
  <c r="AU10" i="3"/>
  <c r="AS10" i="3"/>
  <c r="AR10" i="3"/>
  <c r="AQ10" i="3"/>
  <c r="AM10" i="3"/>
  <c r="AV9" i="3"/>
  <c r="AU9" i="3"/>
  <c r="AS9" i="3"/>
  <c r="AR9" i="3"/>
  <c r="AQ9" i="3"/>
  <c r="AM9" i="3"/>
  <c r="AV8" i="3"/>
  <c r="AU8" i="3"/>
  <c r="AS8" i="3"/>
  <c r="AR8" i="3"/>
  <c r="AQ8" i="3"/>
  <c r="AM8" i="3"/>
  <c r="AV7" i="3"/>
  <c r="AU7" i="3"/>
  <c r="AS7" i="3"/>
  <c r="AR7" i="3"/>
  <c r="AQ7" i="3"/>
  <c r="AM7" i="3"/>
  <c r="AT8" i="3" l="1"/>
  <c r="AT9" i="3"/>
  <c r="AT7" i="3"/>
  <c r="AT14" i="3"/>
  <c r="AT13" i="3"/>
  <c r="AT12" i="3"/>
  <c r="AM18" i="3"/>
  <c r="AQ18" i="3"/>
  <c r="AU18" i="3"/>
  <c r="AR18" i="3"/>
  <c r="AV18" i="3"/>
  <c r="AT11" i="3"/>
  <c r="AT10" i="3"/>
  <c r="AS18" i="3"/>
  <c r="W2" i="2"/>
  <c r="AG18" i="2"/>
  <c r="X18" i="2"/>
  <c r="AO19" i="2"/>
  <c r="AO18" i="2"/>
  <c r="AO12" i="2"/>
  <c r="E18" i="2"/>
  <c r="AP22" i="2"/>
  <c r="AO22" i="2"/>
  <c r="AN22" i="2"/>
  <c r="AP21" i="2"/>
  <c r="AO21" i="2"/>
  <c r="AN21" i="2"/>
  <c r="AP19" i="2"/>
  <c r="AP18" i="2"/>
  <c r="AN19" i="2"/>
  <c r="AN18" i="2"/>
  <c r="AO14" i="2"/>
  <c r="AN13" i="2"/>
  <c r="AP12" i="2"/>
  <c r="AO10" i="2"/>
  <c r="AN10" i="2"/>
  <c r="AO9" i="2"/>
  <c r="AO8" i="2"/>
  <c r="AN8" i="2"/>
  <c r="AP7" i="2"/>
  <c r="AO7" i="2"/>
  <c r="AN7" i="2"/>
  <c r="AF18" i="2"/>
  <c r="W18" i="2"/>
  <c r="V18" i="2"/>
  <c r="N18" i="2"/>
  <c r="M18" i="2"/>
  <c r="F18" i="2"/>
  <c r="D18" i="2"/>
  <c r="X12" i="2"/>
  <c r="AF10" i="2"/>
  <c r="AG9" i="2"/>
  <c r="AF8" i="2"/>
  <c r="M8" i="2"/>
  <c r="V7" i="2"/>
  <c r="AL18" i="2"/>
  <c r="AK18" i="2"/>
  <c r="AJ18" i="2"/>
  <c r="AI18" i="2"/>
  <c r="AH18" i="2"/>
  <c r="AD18" i="2"/>
  <c r="AC18" i="2"/>
  <c r="AB18" i="2"/>
  <c r="AA18" i="2"/>
  <c r="Z18" i="2"/>
  <c r="Y18" i="2"/>
  <c r="U18" i="2"/>
  <c r="T18" i="2"/>
  <c r="S18" i="2"/>
  <c r="R18" i="2"/>
  <c r="Q18" i="2"/>
  <c r="P18" i="2"/>
  <c r="L18" i="2"/>
  <c r="K18" i="2"/>
  <c r="J18" i="2"/>
  <c r="I18" i="2"/>
  <c r="H18" i="2"/>
  <c r="G18" i="2"/>
  <c r="C18" i="2"/>
  <c r="AV17" i="2"/>
  <c r="AU17" i="2"/>
  <c r="AT17" i="2"/>
  <c r="AS17" i="2"/>
  <c r="AR17" i="2"/>
  <c r="AQ17" i="2"/>
  <c r="AM17" i="2"/>
  <c r="AV16" i="2"/>
  <c r="AU16" i="2"/>
  <c r="AS16" i="2"/>
  <c r="AT16" i="2" s="1"/>
  <c r="AR16" i="2"/>
  <c r="AQ16" i="2"/>
  <c r="AM16" i="2"/>
  <c r="AV15" i="2"/>
  <c r="AU15" i="2"/>
  <c r="AS15" i="2"/>
  <c r="AR15" i="2"/>
  <c r="AQ15" i="2"/>
  <c r="AM15" i="2"/>
  <c r="AV14" i="2"/>
  <c r="AU14" i="2"/>
  <c r="AS14" i="2"/>
  <c r="AR14" i="2"/>
  <c r="AQ14" i="2"/>
  <c r="AM14" i="2"/>
  <c r="AV13" i="2"/>
  <c r="AU13" i="2"/>
  <c r="AS13" i="2"/>
  <c r="AR13" i="2"/>
  <c r="AQ13" i="2"/>
  <c r="AM13" i="2"/>
  <c r="AV12" i="2"/>
  <c r="AU12" i="2"/>
  <c r="AS12" i="2"/>
  <c r="AR12" i="2"/>
  <c r="AQ12" i="2"/>
  <c r="AN12" i="2"/>
  <c r="AM12" i="2"/>
  <c r="AV11" i="2"/>
  <c r="AU11" i="2"/>
  <c r="AS11" i="2"/>
  <c r="AT11" i="2" s="1"/>
  <c r="AR11" i="2"/>
  <c r="AQ11" i="2"/>
  <c r="AM11" i="2"/>
  <c r="AV10" i="2"/>
  <c r="AU10" i="2"/>
  <c r="AS10" i="2"/>
  <c r="AR10" i="2"/>
  <c r="AQ10" i="2"/>
  <c r="AM10" i="2"/>
  <c r="AV9" i="2"/>
  <c r="AU9" i="2"/>
  <c r="AS9" i="2"/>
  <c r="AR9" i="2"/>
  <c r="AQ9" i="2"/>
  <c r="AM9" i="2"/>
  <c r="AV8" i="2"/>
  <c r="AU8" i="2"/>
  <c r="AS8" i="2"/>
  <c r="AR8" i="2"/>
  <c r="AQ8" i="2"/>
  <c r="AM8" i="2"/>
  <c r="AV7" i="2"/>
  <c r="AU7" i="2"/>
  <c r="AS7" i="2"/>
  <c r="AR7" i="2"/>
  <c r="AT7" i="2" s="1"/>
  <c r="AQ7" i="2"/>
  <c r="AM7" i="2"/>
  <c r="AT18" i="3" l="1"/>
  <c r="AT9" i="2"/>
  <c r="AT12" i="2"/>
  <c r="AT14" i="2"/>
  <c r="AS18" i="2"/>
  <c r="AT15" i="2"/>
  <c r="AV18" i="2"/>
  <c r="AU18" i="2"/>
  <c r="AM18" i="2"/>
  <c r="AQ18" i="2"/>
  <c r="AT10" i="2"/>
  <c r="AR18" i="2"/>
  <c r="AT13" i="2"/>
  <c r="AT8" i="2"/>
  <c r="AT18" i="1"/>
  <c r="AT17" i="1"/>
  <c r="AT16" i="1"/>
  <c r="AT15" i="1"/>
  <c r="AT14" i="1"/>
  <c r="AT13" i="1"/>
  <c r="AT12" i="1"/>
  <c r="AT11" i="1"/>
  <c r="AT10" i="1"/>
  <c r="AT9" i="1"/>
  <c r="AT8" i="1"/>
  <c r="AT7" i="1"/>
  <c r="AO15" i="1"/>
  <c r="AO14" i="1"/>
  <c r="AO13" i="1"/>
  <c r="AO12" i="1"/>
  <c r="AO10" i="1"/>
  <c r="AO9" i="1"/>
  <c r="AO8" i="1"/>
  <c r="AP7" i="1"/>
  <c r="AO7" i="1"/>
  <c r="AN10" i="1"/>
  <c r="AN13" i="1"/>
  <c r="AN12" i="1"/>
  <c r="AN8" i="1"/>
  <c r="AN7" i="1"/>
  <c r="AP19" i="1"/>
  <c r="AP18" i="1"/>
  <c r="AN19" i="1"/>
  <c r="AO19" i="1"/>
  <c r="AO18" i="1"/>
  <c r="AN18" i="1"/>
  <c r="AF18" i="1"/>
  <c r="W18" i="1"/>
  <c r="V18" i="1"/>
  <c r="N18" i="1"/>
  <c r="M18" i="1"/>
  <c r="D18" i="1"/>
  <c r="D7" i="1"/>
  <c r="F18" i="1"/>
  <c r="E18" i="1"/>
  <c r="W15" i="1"/>
  <c r="W14" i="1"/>
  <c r="N14" i="1"/>
  <c r="E14" i="1"/>
  <c r="AF13" i="1"/>
  <c r="V13" i="1"/>
  <c r="W13" i="1"/>
  <c r="N13" i="1"/>
  <c r="E13" i="1"/>
  <c r="AF12" i="1"/>
  <c r="V12" i="1"/>
  <c r="E12" i="1"/>
  <c r="AF10" i="1"/>
  <c r="N10" i="1"/>
  <c r="M10" i="1"/>
  <c r="E10" i="1"/>
  <c r="W9" i="1"/>
  <c r="N9" i="1"/>
  <c r="E9" i="1"/>
  <c r="V8" i="1"/>
  <c r="W8" i="1"/>
  <c r="N8" i="1"/>
  <c r="D8" i="1"/>
  <c r="E8" i="1"/>
  <c r="AF7" i="1"/>
  <c r="V7" i="1"/>
  <c r="W7" i="1"/>
  <c r="N7" i="1"/>
  <c r="F7" i="1"/>
  <c r="AL18" i="1"/>
  <c r="AK18" i="1"/>
  <c r="AJ18" i="1"/>
  <c r="AI18" i="1"/>
  <c r="AH18" i="1"/>
  <c r="AC18" i="1"/>
  <c r="AB18" i="1"/>
  <c r="AA18" i="1"/>
  <c r="Z18" i="1"/>
  <c r="Y18" i="1"/>
  <c r="T18" i="1"/>
  <c r="S18" i="1"/>
  <c r="R18" i="1"/>
  <c r="Q18" i="1"/>
  <c r="P18" i="1"/>
  <c r="H18" i="1"/>
  <c r="I18" i="1"/>
  <c r="J18" i="1"/>
  <c r="K18" i="1"/>
  <c r="G18" i="1"/>
  <c r="C18" i="1"/>
  <c r="AV17" i="1"/>
  <c r="AU17" i="1"/>
  <c r="AS17" i="1"/>
  <c r="AR17" i="1"/>
  <c r="AQ17" i="1"/>
  <c r="AV16" i="1"/>
  <c r="AU16" i="1"/>
  <c r="AS16" i="1"/>
  <c r="AR16" i="1"/>
  <c r="AQ16" i="1"/>
  <c r="AV15" i="1"/>
  <c r="AU15" i="1"/>
  <c r="AS15" i="1"/>
  <c r="AR15" i="1"/>
  <c r="AQ15" i="1"/>
  <c r="AV14" i="1"/>
  <c r="AU14" i="1"/>
  <c r="AS14" i="1"/>
  <c r="AR14" i="1"/>
  <c r="AQ14" i="1"/>
  <c r="AV13" i="1"/>
  <c r="AU13" i="1"/>
  <c r="AS13" i="1"/>
  <c r="AR13" i="1"/>
  <c r="AQ13" i="1"/>
  <c r="AV12" i="1"/>
  <c r="AU12" i="1"/>
  <c r="AS12" i="1"/>
  <c r="AR12" i="1"/>
  <c r="AQ12" i="1"/>
  <c r="AV11" i="1"/>
  <c r="AU11" i="1"/>
  <c r="AS11" i="1"/>
  <c r="AR11" i="1"/>
  <c r="AQ11" i="1"/>
  <c r="AV10" i="1"/>
  <c r="AU10" i="1"/>
  <c r="AS10" i="1"/>
  <c r="AR10" i="1"/>
  <c r="AQ10" i="1"/>
  <c r="AV9" i="1"/>
  <c r="AU9" i="1"/>
  <c r="AS9" i="1"/>
  <c r="AR9" i="1"/>
  <c r="AQ9" i="1"/>
  <c r="AV8" i="1"/>
  <c r="AU8" i="1"/>
  <c r="AS8" i="1"/>
  <c r="AR8" i="1"/>
  <c r="AQ8" i="1"/>
  <c r="AV7" i="1"/>
  <c r="AS7" i="1"/>
  <c r="AU7" i="1"/>
  <c r="AQ7" i="1"/>
  <c r="AM7" i="1"/>
  <c r="AM11" i="1"/>
  <c r="AM12" i="1"/>
  <c r="AT18" i="2" l="1"/>
  <c r="AS18" i="1"/>
  <c r="AV18" i="1"/>
  <c r="AU18" i="1"/>
  <c r="AR7" i="1"/>
  <c r="AM9" i="1"/>
  <c r="AM10" i="1"/>
  <c r="AM14" i="1"/>
  <c r="AM13" i="1"/>
  <c r="AM16" i="1"/>
  <c r="AM15" i="1"/>
  <c r="AM8" i="1"/>
  <c r="AM17" i="1"/>
  <c r="AD18" i="1"/>
  <c r="U18" i="1"/>
  <c r="L18" i="1"/>
  <c r="AR18" i="1" l="1"/>
  <c r="AQ18" i="1"/>
  <c r="AM18" i="1"/>
</calcChain>
</file>

<file path=xl/sharedStrings.xml><?xml version="1.0" encoding="utf-8"?>
<sst xmlns="http://schemas.openxmlformats.org/spreadsheetml/2006/main" count="284" uniqueCount="56">
  <si>
    <t>3 pts</t>
  </si>
  <si>
    <t>2 pts</t>
  </si>
  <si>
    <t>1er 1/4 tps</t>
  </si>
  <si>
    <t>Joueuses</t>
  </si>
  <si>
    <t>Anna</t>
  </si>
  <si>
    <t>Pts</t>
  </si>
  <si>
    <t>2ème 1/4 tps</t>
  </si>
  <si>
    <t>3ème 1/4 tps</t>
  </si>
  <si>
    <t>4ème 1/4 tps</t>
  </si>
  <si>
    <t>Total Match</t>
  </si>
  <si>
    <t>Justine</t>
  </si>
  <si>
    <t>Olivia</t>
  </si>
  <si>
    <t>Clém</t>
  </si>
  <si>
    <t>Chloé P.</t>
  </si>
  <si>
    <t>Chloé S.</t>
  </si>
  <si>
    <t>Margaux</t>
  </si>
  <si>
    <t>Fanny</t>
  </si>
  <si>
    <t>RD</t>
  </si>
  <si>
    <t>RO</t>
  </si>
  <si>
    <t>Lf</t>
  </si>
  <si>
    <t>PD</t>
  </si>
  <si>
    <t>Int</t>
  </si>
  <si>
    <t>BP</t>
  </si>
  <si>
    <t>TR</t>
  </si>
  <si>
    <r>
      <t xml:space="preserve">Lucie </t>
    </r>
    <r>
      <rPr>
        <sz val="11"/>
        <color rgb="FFFF0000"/>
        <rFont val="Times New Roman"/>
        <family val="1"/>
      </rPr>
      <t>(Abs)</t>
    </r>
  </si>
  <si>
    <t>Légende :</t>
  </si>
  <si>
    <t>Lancé Franc</t>
  </si>
  <si>
    <t>Passe décisive</t>
  </si>
  <si>
    <t xml:space="preserve">Lf </t>
  </si>
  <si>
    <t>Rebond défensif</t>
  </si>
  <si>
    <t>Rebond offensif</t>
  </si>
  <si>
    <t>Total rebond</t>
  </si>
  <si>
    <t>Balle perdue</t>
  </si>
  <si>
    <t>Interception</t>
  </si>
  <si>
    <t>Match :</t>
  </si>
  <si>
    <t>BCVB / VEAUCHE</t>
  </si>
  <si>
    <t>Catégorie :</t>
  </si>
  <si>
    <t>U17 Région 1</t>
  </si>
  <si>
    <t>Dâte :</t>
  </si>
  <si>
    <t>BCVB / SGOF</t>
  </si>
  <si>
    <r>
      <t xml:space="preserve">Olivia </t>
    </r>
    <r>
      <rPr>
        <sz val="11"/>
        <color rgb="FFFF0000"/>
        <rFont val="Times New Roman"/>
        <family val="1"/>
      </rPr>
      <t>(Abs)</t>
    </r>
  </si>
  <si>
    <t>Lucie</t>
  </si>
  <si>
    <t>0/3</t>
  </si>
  <si>
    <t>0/1</t>
  </si>
  <si>
    <t>0/2</t>
  </si>
  <si>
    <t>Historique :</t>
  </si>
  <si>
    <t>Match Veauche 22/10</t>
  </si>
  <si>
    <t>SCORE DU MATCH :</t>
  </si>
  <si>
    <t>REVERMONT / BCVB</t>
  </si>
  <si>
    <t>7/13</t>
  </si>
  <si>
    <t>17/51</t>
  </si>
  <si>
    <t>2/6</t>
  </si>
  <si>
    <t>1/1</t>
  </si>
  <si>
    <t>Match SGOF 12/11</t>
  </si>
  <si>
    <t>Evolution score</t>
  </si>
  <si>
    <t>Cumul =&gt;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</si>
</sst>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2" fontId="2" fillId="0" borderId="0" xfId="0" applyNumberFormat="1" applyFont="1" applyBorder="1" applyAlignment="1">
      <alignment horizontal="center"/>
    </xf>
    <xf numFmtId="12" fontId="2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2" fontId="4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2" fontId="4" fillId="2" borderId="0" xfId="0" applyNumberFormat="1" applyFont="1" applyFill="1" applyAlignment="1">
      <alignment horizontal="center"/>
    </xf>
    <xf numFmtId="9" fontId="5" fillId="0" borderId="0" xfId="1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2" fontId="4" fillId="0" borderId="0" xfId="0" applyNumberFormat="1" applyFont="1" applyBorder="1" applyAlignment="1">
      <alignment horizontal="center"/>
    </xf>
    <xf numFmtId="12" fontId="4" fillId="0" borderId="5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2" fontId="4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2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16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6" fontId="4" fillId="5" borderId="6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6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V27"/>
  <sheetViews>
    <sheetView workbookViewId="0">
      <selection activeCell="AQ18" sqref="AQ18:AV18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3.8554687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3.85546875" style="1" bestFit="1" customWidth="1"/>
    <col min="32" max="33" width="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2" spans="2:48" x14ac:dyDescent="0.25">
      <c r="B2" s="40" t="s">
        <v>34</v>
      </c>
      <c r="C2" s="1" t="s">
        <v>35</v>
      </c>
      <c r="I2" s="40" t="s">
        <v>38</v>
      </c>
      <c r="K2" s="49">
        <v>43030</v>
      </c>
      <c r="L2" s="49"/>
      <c r="M2" s="49"/>
      <c r="N2" s="49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0" t="s">
        <v>2</v>
      </c>
      <c r="D5" s="51"/>
      <c r="E5" s="51"/>
      <c r="F5" s="51"/>
      <c r="G5" s="51"/>
      <c r="H5" s="51"/>
      <c r="I5" s="51"/>
      <c r="J5" s="51"/>
      <c r="K5" s="51"/>
      <c r="L5" s="50" t="s">
        <v>6</v>
      </c>
      <c r="M5" s="51"/>
      <c r="N5" s="51"/>
      <c r="O5" s="51"/>
      <c r="P5" s="51"/>
      <c r="Q5" s="51"/>
      <c r="R5" s="51"/>
      <c r="S5" s="51"/>
      <c r="T5" s="51"/>
      <c r="U5" s="50" t="s">
        <v>7</v>
      </c>
      <c r="V5" s="51"/>
      <c r="W5" s="51"/>
      <c r="X5" s="51"/>
      <c r="Y5" s="51"/>
      <c r="Z5" s="51"/>
      <c r="AA5" s="51"/>
      <c r="AB5" s="51"/>
      <c r="AC5" s="51"/>
      <c r="AD5" s="50" t="s">
        <v>8</v>
      </c>
      <c r="AE5" s="51"/>
      <c r="AF5" s="51"/>
      <c r="AG5" s="51"/>
      <c r="AH5" s="51"/>
      <c r="AI5" s="51"/>
      <c r="AJ5" s="51"/>
      <c r="AK5" s="51"/>
      <c r="AL5" s="51"/>
      <c r="AM5" s="46" t="s">
        <v>9</v>
      </c>
      <c r="AN5" s="47"/>
      <c r="AO5" s="47"/>
      <c r="AP5" s="47"/>
      <c r="AQ5" s="47"/>
      <c r="AR5" s="47"/>
      <c r="AS5" s="47"/>
      <c r="AT5" s="47"/>
      <c r="AU5" s="47"/>
      <c r="AV5" s="48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24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5</v>
      </c>
      <c r="D7" s="7" t="str">
        <f>"2/2"</f>
        <v>2/2</v>
      </c>
      <c r="E7" s="7"/>
      <c r="F7" s="7" t="str">
        <f>"1/1"</f>
        <v>1/1</v>
      </c>
      <c r="G7" s="6"/>
      <c r="H7" s="6"/>
      <c r="I7" s="6">
        <v>2</v>
      </c>
      <c r="J7" s="6">
        <v>3</v>
      </c>
      <c r="K7" s="6">
        <v>1</v>
      </c>
      <c r="L7" s="5"/>
      <c r="M7" s="7"/>
      <c r="N7" s="7" t="str">
        <f>"0/1"</f>
        <v>0/1</v>
      </c>
      <c r="O7" s="7"/>
      <c r="P7" s="6"/>
      <c r="Q7" s="6">
        <v>3</v>
      </c>
      <c r="R7" s="6"/>
      <c r="S7" s="6">
        <v>1</v>
      </c>
      <c r="T7" s="6"/>
      <c r="U7" s="5"/>
      <c r="V7" s="7" t="str">
        <f>"0/2"</f>
        <v>0/2</v>
      </c>
      <c r="W7" s="7" t="str">
        <f>"0/3"</f>
        <v>0/3</v>
      </c>
      <c r="X7" s="7"/>
      <c r="Y7" s="6"/>
      <c r="Z7" s="6">
        <v>2</v>
      </c>
      <c r="AA7" s="6">
        <v>3</v>
      </c>
      <c r="AB7" s="6">
        <v>1</v>
      </c>
      <c r="AC7" s="6">
        <v>1</v>
      </c>
      <c r="AD7" s="5"/>
      <c r="AE7" s="7"/>
      <c r="AF7" s="7" t="str">
        <f>"0/1"</f>
        <v>0/1</v>
      </c>
      <c r="AG7" s="7"/>
      <c r="AH7" s="6"/>
      <c r="AI7" s="6">
        <v>1</v>
      </c>
      <c r="AJ7" s="6"/>
      <c r="AK7" s="6"/>
      <c r="AL7" s="6">
        <v>1</v>
      </c>
      <c r="AM7" s="25">
        <f>C7+L7+U7+AD7</f>
        <v>5</v>
      </c>
      <c r="AN7" s="26" t="str">
        <f>"2/4"</f>
        <v>2/4</v>
      </c>
      <c r="AO7" s="26" t="str">
        <f>"0/5"</f>
        <v>0/5</v>
      </c>
      <c r="AP7" s="26" t="str">
        <f>"1/1"</f>
        <v>1/1</v>
      </c>
      <c r="AQ7" s="32">
        <f>G7+P7+Y7+AH7</f>
        <v>0</v>
      </c>
      <c r="AR7" s="28">
        <f>H7+Q7+Z7+AI7</f>
        <v>6</v>
      </c>
      <c r="AS7" s="27">
        <f t="shared" ref="AS7" si="0">I7+R7+AA7+AJ7</f>
        <v>5</v>
      </c>
      <c r="AT7" s="29">
        <f>AR7+AS7</f>
        <v>11</v>
      </c>
      <c r="AU7" s="27">
        <f>J7+S7+AB7+AK7</f>
        <v>5</v>
      </c>
      <c r="AV7" s="37">
        <f>K7+T7+AC7+AL7</f>
        <v>3</v>
      </c>
    </row>
    <row r="8" spans="2:48" x14ac:dyDescent="0.25">
      <c r="B8" s="5" t="s">
        <v>10</v>
      </c>
      <c r="C8" s="5">
        <v>1</v>
      </c>
      <c r="D8" s="7" t="str">
        <f>"1/2"</f>
        <v>1/2</v>
      </c>
      <c r="E8" s="7" t="str">
        <f>"0/1"</f>
        <v>0/1</v>
      </c>
      <c r="F8" s="7"/>
      <c r="G8" s="6"/>
      <c r="H8" s="6"/>
      <c r="I8" s="6"/>
      <c r="J8" s="6"/>
      <c r="K8" s="6"/>
      <c r="L8" s="5"/>
      <c r="M8" s="7"/>
      <c r="N8" s="7" t="str">
        <f>"0/2"</f>
        <v>0/2</v>
      </c>
      <c r="O8" s="7"/>
      <c r="P8" s="6"/>
      <c r="Q8" s="6"/>
      <c r="R8" s="6"/>
      <c r="S8" s="6"/>
      <c r="T8" s="6"/>
      <c r="U8" s="5">
        <v>1</v>
      </c>
      <c r="V8" s="7" t="str">
        <f>"1/2"</f>
        <v>1/2</v>
      </c>
      <c r="W8" s="7" t="str">
        <f>"0/1"</f>
        <v>0/1</v>
      </c>
      <c r="X8" s="7"/>
      <c r="Y8" s="6"/>
      <c r="Z8" s="6"/>
      <c r="AA8" s="6"/>
      <c r="AB8" s="6">
        <v>1</v>
      </c>
      <c r="AC8" s="6"/>
      <c r="AD8" s="5"/>
      <c r="AE8" s="7"/>
      <c r="AF8" s="7"/>
      <c r="AG8" s="7"/>
      <c r="AH8" s="6"/>
      <c r="AI8" s="6">
        <v>1</v>
      </c>
      <c r="AJ8" s="6"/>
      <c r="AK8" s="6"/>
      <c r="AL8" s="6">
        <v>1</v>
      </c>
      <c r="AM8" s="15">
        <f>C8+L8+U8+AD8</f>
        <v>2</v>
      </c>
      <c r="AN8" s="19" t="str">
        <f>"2/4"</f>
        <v>2/4</v>
      </c>
      <c r="AO8" s="19" t="str">
        <f>"0/4"</f>
        <v>0/4</v>
      </c>
      <c r="AP8" s="19"/>
      <c r="AQ8" s="33">
        <f t="shared" ref="AQ8:AQ17" si="1">G8+P8+Y8+AH8</f>
        <v>0</v>
      </c>
      <c r="AR8" s="21">
        <f t="shared" ref="AR8:AR17" si="2">H8+Q8+Z8+AI8</f>
        <v>1</v>
      </c>
      <c r="AS8" s="6">
        <f t="shared" ref="AS8:AS17" si="3">I8+R8+AA8+AJ8</f>
        <v>0</v>
      </c>
      <c r="AT8" s="22">
        <f t="shared" ref="AT8:AT17" si="4">AR8+AS8</f>
        <v>1</v>
      </c>
      <c r="AU8" s="6">
        <f t="shared" ref="AU8:AU17" si="5">J8+S8+AB8+AK8</f>
        <v>1</v>
      </c>
      <c r="AV8" s="38">
        <f t="shared" ref="AV8:AV17" si="6">K8+T8+AC8+AL8</f>
        <v>1</v>
      </c>
    </row>
    <row r="9" spans="2:48" x14ac:dyDescent="0.25">
      <c r="B9" s="5" t="s">
        <v>11</v>
      </c>
      <c r="C9" s="5">
        <v>2</v>
      </c>
      <c r="D9" s="7"/>
      <c r="E9" s="7" t="str">
        <f>"1/2"</f>
        <v>1/2</v>
      </c>
      <c r="F9" s="7"/>
      <c r="G9" s="6"/>
      <c r="H9" s="6"/>
      <c r="I9" s="6"/>
      <c r="J9" s="6">
        <v>3</v>
      </c>
      <c r="K9" s="6"/>
      <c r="L9" s="5"/>
      <c r="M9" s="7"/>
      <c r="N9" s="7" t="str">
        <f>"0/1"</f>
        <v>0/1</v>
      </c>
      <c r="O9" s="7"/>
      <c r="P9" s="6"/>
      <c r="Q9" s="6"/>
      <c r="R9" s="6"/>
      <c r="S9" s="6"/>
      <c r="T9" s="6"/>
      <c r="U9" s="5">
        <v>2</v>
      </c>
      <c r="V9" s="7"/>
      <c r="W9" s="7" t="str">
        <f>"1/2"</f>
        <v>1/2</v>
      </c>
      <c r="X9" s="7"/>
      <c r="Y9" s="6"/>
      <c r="Z9" s="6"/>
      <c r="AA9" s="6"/>
      <c r="AB9" s="6">
        <v>3</v>
      </c>
      <c r="AC9" s="6">
        <v>2</v>
      </c>
      <c r="AD9" s="5"/>
      <c r="AE9" s="7"/>
      <c r="AF9" s="7"/>
      <c r="AG9" s="7"/>
      <c r="AH9" s="6"/>
      <c r="AI9" s="6"/>
      <c r="AJ9" s="6"/>
      <c r="AK9" s="6">
        <v>1</v>
      </c>
      <c r="AL9" s="6">
        <v>1</v>
      </c>
      <c r="AM9" s="15">
        <f>C9+L9+U9+AD9</f>
        <v>4</v>
      </c>
      <c r="AN9" s="19"/>
      <c r="AO9" s="19" t="str">
        <f>"2/5"</f>
        <v>2/5</v>
      </c>
      <c r="AP9" s="19"/>
      <c r="AQ9" s="33">
        <f t="shared" si="1"/>
        <v>0</v>
      </c>
      <c r="AR9" s="21">
        <f t="shared" si="2"/>
        <v>0</v>
      </c>
      <c r="AS9" s="6">
        <f t="shared" si="3"/>
        <v>0</v>
      </c>
      <c r="AT9" s="22">
        <f t="shared" si="4"/>
        <v>0</v>
      </c>
      <c r="AU9" s="6">
        <f t="shared" si="5"/>
        <v>7</v>
      </c>
      <c r="AV9" s="38">
        <f t="shared" si="6"/>
        <v>3</v>
      </c>
    </row>
    <row r="10" spans="2:48" x14ac:dyDescent="0.25">
      <c r="B10" s="5" t="s">
        <v>12</v>
      </c>
      <c r="C10" s="5">
        <v>0</v>
      </c>
      <c r="D10" s="7"/>
      <c r="E10" s="7" t="str">
        <f>"0/2"</f>
        <v>0/2</v>
      </c>
      <c r="F10" s="7"/>
      <c r="G10" s="6"/>
      <c r="H10" s="6">
        <v>3</v>
      </c>
      <c r="I10" s="6"/>
      <c r="J10" s="6">
        <v>1</v>
      </c>
      <c r="K10" s="6">
        <v>1</v>
      </c>
      <c r="L10" s="5">
        <v>4</v>
      </c>
      <c r="M10" s="7" t="str">
        <f>"2/4"</f>
        <v>2/4</v>
      </c>
      <c r="N10" s="7" t="str">
        <f>"1/2"</f>
        <v>1/2</v>
      </c>
      <c r="O10" s="7"/>
      <c r="P10" s="6"/>
      <c r="Q10" s="6">
        <v>1</v>
      </c>
      <c r="R10" s="6">
        <v>1</v>
      </c>
      <c r="S10" s="6">
        <v>1</v>
      </c>
      <c r="T10" s="6">
        <v>1</v>
      </c>
      <c r="U10" s="5"/>
      <c r="V10" s="7"/>
      <c r="W10" s="7"/>
      <c r="X10" s="7"/>
      <c r="Y10" s="6"/>
      <c r="Z10" s="6"/>
      <c r="AA10" s="6"/>
      <c r="AB10" s="6">
        <v>1</v>
      </c>
      <c r="AC10" s="6"/>
      <c r="AD10" s="5">
        <v>2</v>
      </c>
      <c r="AE10" s="7"/>
      <c r="AF10" s="7" t="str">
        <f>"1/2"</f>
        <v>1/2</v>
      </c>
      <c r="AG10" s="7"/>
      <c r="AH10" s="6">
        <v>1</v>
      </c>
      <c r="AI10" s="6"/>
      <c r="AJ10" s="6"/>
      <c r="AK10" s="6">
        <v>2</v>
      </c>
      <c r="AL10" s="6"/>
      <c r="AM10" s="15">
        <f>C10+L10+U10+AD10</f>
        <v>6</v>
      </c>
      <c r="AN10" s="19" t="str">
        <f>"2/4"</f>
        <v>2/4</v>
      </c>
      <c r="AO10" s="19" t="str">
        <f>"2/6"</f>
        <v>2/6</v>
      </c>
      <c r="AP10" s="19"/>
      <c r="AQ10" s="33">
        <f t="shared" si="1"/>
        <v>1</v>
      </c>
      <c r="AR10" s="21">
        <f t="shared" si="2"/>
        <v>4</v>
      </c>
      <c r="AS10" s="6">
        <f t="shared" si="3"/>
        <v>1</v>
      </c>
      <c r="AT10" s="22">
        <f t="shared" si="4"/>
        <v>5</v>
      </c>
      <c r="AU10" s="6">
        <f t="shared" si="5"/>
        <v>5</v>
      </c>
      <c r="AV10" s="38">
        <f t="shared" si="6"/>
        <v>2</v>
      </c>
    </row>
    <row r="11" spans="2:48" x14ac:dyDescent="0.25">
      <c r="B11" s="5" t="s">
        <v>24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7">C11+L11+U11+AD11</f>
        <v>0</v>
      </c>
      <c r="AN11" s="19"/>
      <c r="AO11" s="19"/>
      <c r="AP11" s="19"/>
      <c r="AQ11" s="33">
        <f t="shared" si="1"/>
        <v>0</v>
      </c>
      <c r="AR11" s="21">
        <f t="shared" si="2"/>
        <v>0</v>
      </c>
      <c r="AS11" s="6">
        <f t="shared" si="3"/>
        <v>0</v>
      </c>
      <c r="AT11" s="22">
        <f t="shared" si="4"/>
        <v>0</v>
      </c>
      <c r="AU11" s="6">
        <f t="shared" si="5"/>
        <v>0</v>
      </c>
      <c r="AV11" s="38">
        <f t="shared" si="6"/>
        <v>0</v>
      </c>
    </row>
    <row r="12" spans="2:48" x14ac:dyDescent="0.25">
      <c r="B12" s="5" t="s">
        <v>13</v>
      </c>
      <c r="C12" s="5"/>
      <c r="D12" s="7"/>
      <c r="E12" s="7" t="str">
        <f>"0/1"</f>
        <v>0/1</v>
      </c>
      <c r="F12" s="7"/>
      <c r="G12" s="6"/>
      <c r="H12" s="6">
        <v>1</v>
      </c>
      <c r="I12" s="6"/>
      <c r="J12" s="6">
        <v>1</v>
      </c>
      <c r="K12" s="6"/>
      <c r="L12" s="5"/>
      <c r="M12" s="7"/>
      <c r="N12" s="7"/>
      <c r="O12" s="7"/>
      <c r="P12" s="6"/>
      <c r="Q12" s="6"/>
      <c r="R12" s="6"/>
      <c r="S12" s="6">
        <v>3</v>
      </c>
      <c r="T12" s="6"/>
      <c r="U12" s="5">
        <v>1</v>
      </c>
      <c r="V12" s="7" t="str">
        <f>"1/2"</f>
        <v>1/2</v>
      </c>
      <c r="W12" s="7"/>
      <c r="X12" s="7"/>
      <c r="Y12" s="6"/>
      <c r="Z12" s="6"/>
      <c r="AA12" s="6"/>
      <c r="AB12" s="6">
        <v>1</v>
      </c>
      <c r="AC12" s="6"/>
      <c r="AD12" s="5">
        <v>2</v>
      </c>
      <c r="AE12" s="7"/>
      <c r="AF12" s="7" t="str">
        <f>"1/1"</f>
        <v>1/1</v>
      </c>
      <c r="AG12" s="7"/>
      <c r="AH12" s="6"/>
      <c r="AI12" s="6"/>
      <c r="AJ12" s="6"/>
      <c r="AK12" s="6">
        <v>3</v>
      </c>
      <c r="AL12" s="6">
        <v>1</v>
      </c>
      <c r="AM12" s="15">
        <f t="shared" si="7"/>
        <v>3</v>
      </c>
      <c r="AN12" s="19" t="str">
        <f>"1/2"</f>
        <v>1/2</v>
      </c>
      <c r="AO12" s="19" t="str">
        <f>"1/2"</f>
        <v>1/2</v>
      </c>
      <c r="AP12" s="19"/>
      <c r="AQ12" s="33">
        <f t="shared" si="1"/>
        <v>0</v>
      </c>
      <c r="AR12" s="21">
        <f t="shared" si="2"/>
        <v>1</v>
      </c>
      <c r="AS12" s="6">
        <f t="shared" si="3"/>
        <v>0</v>
      </c>
      <c r="AT12" s="22">
        <f t="shared" si="4"/>
        <v>1</v>
      </c>
      <c r="AU12" s="6">
        <f t="shared" si="5"/>
        <v>8</v>
      </c>
      <c r="AV12" s="38">
        <f t="shared" si="6"/>
        <v>1</v>
      </c>
    </row>
    <row r="13" spans="2:48" x14ac:dyDescent="0.25">
      <c r="B13" s="5" t="s">
        <v>4</v>
      </c>
      <c r="C13" s="5">
        <v>2</v>
      </c>
      <c r="D13" s="7"/>
      <c r="E13" s="7" t="str">
        <f>"1/2"</f>
        <v>1/2</v>
      </c>
      <c r="F13" s="7"/>
      <c r="G13" s="6"/>
      <c r="H13" s="6"/>
      <c r="I13" s="6"/>
      <c r="J13" s="6">
        <v>1</v>
      </c>
      <c r="K13" s="6">
        <v>1</v>
      </c>
      <c r="L13" s="5">
        <v>2</v>
      </c>
      <c r="M13" s="7"/>
      <c r="N13" s="7" t="str">
        <f>"1/1"</f>
        <v>1/1</v>
      </c>
      <c r="O13" s="7"/>
      <c r="P13" s="6">
        <v>1</v>
      </c>
      <c r="Q13" s="6">
        <v>1</v>
      </c>
      <c r="R13" s="6"/>
      <c r="S13" s="6"/>
      <c r="T13" s="6">
        <v>1</v>
      </c>
      <c r="U13" s="5">
        <v>1</v>
      </c>
      <c r="V13" s="7" t="str">
        <f>"1/2"</f>
        <v>1/2</v>
      </c>
      <c r="W13" s="7" t="str">
        <f>"0/1"</f>
        <v>0/1</v>
      </c>
      <c r="X13" s="7"/>
      <c r="Y13" s="6"/>
      <c r="Z13" s="6"/>
      <c r="AA13" s="6">
        <v>1</v>
      </c>
      <c r="AB13" s="6"/>
      <c r="AC13" s="6">
        <v>1</v>
      </c>
      <c r="AD13" s="5">
        <v>4</v>
      </c>
      <c r="AE13" s="7"/>
      <c r="AF13" s="7" t="str">
        <f>"2/5"</f>
        <v>2/5</v>
      </c>
      <c r="AG13" s="7"/>
      <c r="AH13" s="6"/>
      <c r="AI13" s="6"/>
      <c r="AJ13" s="6"/>
      <c r="AK13" s="6">
        <v>1</v>
      </c>
      <c r="AL13" s="6"/>
      <c r="AM13" s="15">
        <f>C13+L13+U13+AD13</f>
        <v>9</v>
      </c>
      <c r="AN13" s="19" t="str">
        <f>"1/2"</f>
        <v>1/2</v>
      </c>
      <c r="AO13" s="19" t="str">
        <f>"4/9"</f>
        <v>4/9</v>
      </c>
      <c r="AP13" s="19"/>
      <c r="AQ13" s="33">
        <f t="shared" si="1"/>
        <v>1</v>
      </c>
      <c r="AR13" s="21">
        <f t="shared" si="2"/>
        <v>1</v>
      </c>
      <c r="AS13" s="6">
        <f t="shared" si="3"/>
        <v>1</v>
      </c>
      <c r="AT13" s="22">
        <f t="shared" si="4"/>
        <v>2</v>
      </c>
      <c r="AU13" s="6">
        <f t="shared" si="5"/>
        <v>2</v>
      </c>
      <c r="AV13" s="38">
        <f t="shared" si="6"/>
        <v>3</v>
      </c>
    </row>
    <row r="14" spans="2:48" x14ac:dyDescent="0.25">
      <c r="B14" s="5" t="s">
        <v>15</v>
      </c>
      <c r="C14" s="5">
        <v>4</v>
      </c>
      <c r="D14" s="7"/>
      <c r="E14" s="7" t="str">
        <f>"2/2"</f>
        <v>2/2</v>
      </c>
      <c r="F14" s="7"/>
      <c r="G14" s="6"/>
      <c r="H14" s="6"/>
      <c r="I14" s="6"/>
      <c r="J14" s="6">
        <v>3</v>
      </c>
      <c r="K14" s="6">
        <v>3</v>
      </c>
      <c r="L14" s="5"/>
      <c r="M14" s="7"/>
      <c r="N14" s="7" t="str">
        <f>"0/2"</f>
        <v>0/2</v>
      </c>
      <c r="O14" s="7"/>
      <c r="P14" s="6">
        <v>1</v>
      </c>
      <c r="Q14" s="6"/>
      <c r="R14" s="6"/>
      <c r="S14" s="6">
        <v>1</v>
      </c>
      <c r="T14" s="6"/>
      <c r="U14" s="5"/>
      <c r="V14" s="7"/>
      <c r="W14" s="7" t="str">
        <f>"0/1"</f>
        <v>0/1</v>
      </c>
      <c r="X14" s="7"/>
      <c r="Y14" s="6"/>
      <c r="Z14" s="6">
        <v>2</v>
      </c>
      <c r="AA14" s="6"/>
      <c r="AB14" s="6">
        <v>1</v>
      </c>
      <c r="AC14" s="6"/>
      <c r="AD14" s="5"/>
      <c r="AE14" s="7"/>
      <c r="AF14" s="7"/>
      <c r="AG14" s="7"/>
      <c r="AH14" s="6"/>
      <c r="AI14" s="6">
        <v>1</v>
      </c>
      <c r="AJ14" s="6"/>
      <c r="AK14" s="6">
        <v>2</v>
      </c>
      <c r="AL14" s="6">
        <v>1</v>
      </c>
      <c r="AM14" s="15">
        <f>C14+L14+U14+AD14</f>
        <v>4</v>
      </c>
      <c r="AN14" s="19"/>
      <c r="AO14" s="19" t="str">
        <f>"2/5"</f>
        <v>2/5</v>
      </c>
      <c r="AP14" s="19"/>
      <c r="AQ14" s="33">
        <f t="shared" si="1"/>
        <v>1</v>
      </c>
      <c r="AR14" s="21">
        <f t="shared" si="2"/>
        <v>3</v>
      </c>
      <c r="AS14" s="6">
        <f t="shared" si="3"/>
        <v>0</v>
      </c>
      <c r="AT14" s="22">
        <f t="shared" si="4"/>
        <v>3</v>
      </c>
      <c r="AU14" s="6">
        <f t="shared" si="5"/>
        <v>7</v>
      </c>
      <c r="AV14" s="38">
        <f t="shared" si="6"/>
        <v>4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/>
      <c r="I15" s="6"/>
      <c r="J15" s="6"/>
      <c r="K15" s="6"/>
      <c r="L15" s="5"/>
      <c r="M15" s="7"/>
      <c r="N15" s="7"/>
      <c r="O15" s="7"/>
      <c r="P15" s="6"/>
      <c r="Q15" s="6"/>
      <c r="R15" s="6"/>
      <c r="S15" s="6"/>
      <c r="T15" s="6">
        <v>1</v>
      </c>
      <c r="U15" s="5"/>
      <c r="V15" s="7"/>
      <c r="W15" s="7" t="str">
        <f>"0/2"</f>
        <v>0/2</v>
      </c>
      <c r="X15" s="7"/>
      <c r="Y15" s="6"/>
      <c r="Z15" s="6"/>
      <c r="AA15" s="6"/>
      <c r="AB15" s="6"/>
      <c r="AC15" s="6"/>
      <c r="AD15" s="5"/>
      <c r="AE15" s="7"/>
      <c r="AF15" s="7"/>
      <c r="AG15" s="7"/>
      <c r="AH15" s="6"/>
      <c r="AI15" s="6"/>
      <c r="AJ15" s="6"/>
      <c r="AK15" s="6">
        <v>2</v>
      </c>
      <c r="AL15" s="6"/>
      <c r="AM15" s="15">
        <f>C15+L15+U15+AD15</f>
        <v>0</v>
      </c>
      <c r="AN15" s="19"/>
      <c r="AO15" s="19" t="str">
        <f>"0/2"</f>
        <v>0/2</v>
      </c>
      <c r="AP15" s="19"/>
      <c r="AQ15" s="33">
        <f t="shared" si="1"/>
        <v>0</v>
      </c>
      <c r="AR15" s="21">
        <f t="shared" si="2"/>
        <v>0</v>
      </c>
      <c r="AS15" s="6">
        <f t="shared" si="3"/>
        <v>0</v>
      </c>
      <c r="AT15" s="22">
        <f t="shared" si="4"/>
        <v>0</v>
      </c>
      <c r="AU15" s="6">
        <f t="shared" si="5"/>
        <v>2</v>
      </c>
      <c r="AV15" s="38">
        <f t="shared" si="6"/>
        <v>1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2"/>
        <v>0</v>
      </c>
      <c r="AS16" s="6">
        <f t="shared" si="3"/>
        <v>0</v>
      </c>
      <c r="AT16" s="22">
        <f t="shared" si="4"/>
        <v>0</v>
      </c>
      <c r="AU16" s="6">
        <f t="shared" si="5"/>
        <v>0</v>
      </c>
      <c r="AV16" s="38">
        <f t="shared" si="6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2"/>
        <v>0</v>
      </c>
      <c r="AS17" s="4">
        <f t="shared" si="3"/>
        <v>0</v>
      </c>
      <c r="AT17" s="31">
        <f t="shared" si="4"/>
        <v>0</v>
      </c>
      <c r="AU17" s="4">
        <f t="shared" si="5"/>
        <v>0</v>
      </c>
      <c r="AV17" s="39">
        <f t="shared" si="6"/>
        <v>0</v>
      </c>
    </row>
    <row r="18" spans="2:48" s="9" customFormat="1" ht="14.25" x14ac:dyDescent="0.2">
      <c r="C18" s="11">
        <f>SUM(C7:C17)</f>
        <v>14</v>
      </c>
      <c r="D18" s="10" t="str">
        <f>"3/4"</f>
        <v>3/4</v>
      </c>
      <c r="E18" s="10" t="str">
        <f>"4/10"</f>
        <v>4/10</v>
      </c>
      <c r="F18" s="10" t="str">
        <f>"1/1"</f>
        <v>1/1</v>
      </c>
      <c r="G18" s="9">
        <f>SUM(G7:G17)</f>
        <v>0</v>
      </c>
      <c r="H18" s="9">
        <f t="shared" ref="H18:K18" si="8">SUM(H7:H17)</f>
        <v>4</v>
      </c>
      <c r="I18" s="9">
        <f t="shared" si="8"/>
        <v>2</v>
      </c>
      <c r="J18" s="9">
        <f t="shared" si="8"/>
        <v>12</v>
      </c>
      <c r="K18" s="9">
        <f t="shared" si="8"/>
        <v>6</v>
      </c>
      <c r="L18" s="11">
        <f>SUM(L7:L17)</f>
        <v>6</v>
      </c>
      <c r="M18" s="10" t="str">
        <f>"2/4"</f>
        <v>2/4</v>
      </c>
      <c r="N18" s="10" t="str">
        <f>"2/9"</f>
        <v>2/9</v>
      </c>
      <c r="P18" s="9">
        <f>SUM(P7:P17)</f>
        <v>2</v>
      </c>
      <c r="Q18" s="9">
        <f t="shared" ref="Q18" si="9">SUM(Q7:Q17)</f>
        <v>5</v>
      </c>
      <c r="R18" s="9">
        <f t="shared" ref="R18" si="10">SUM(R7:R17)</f>
        <v>1</v>
      </c>
      <c r="S18" s="9">
        <f t="shared" ref="S18" si="11">SUM(S7:S17)</f>
        <v>6</v>
      </c>
      <c r="T18" s="9">
        <f t="shared" ref="T18" si="12">SUM(T7:T17)</f>
        <v>3</v>
      </c>
      <c r="U18" s="11">
        <f>SUM(U7:U17)</f>
        <v>5</v>
      </c>
      <c r="V18" s="10" t="str">
        <f>"3/8"</f>
        <v>3/8</v>
      </c>
      <c r="W18" s="10" t="str">
        <f>"1/10"</f>
        <v>1/10</v>
      </c>
      <c r="Y18" s="9">
        <f>SUM(Y7:Y17)</f>
        <v>0</v>
      </c>
      <c r="Z18" s="9">
        <f t="shared" ref="Z18" si="13">SUM(Z7:Z17)</f>
        <v>4</v>
      </c>
      <c r="AA18" s="9">
        <f t="shared" ref="AA18" si="14">SUM(AA7:AA17)</f>
        <v>4</v>
      </c>
      <c r="AB18" s="9">
        <f t="shared" ref="AB18" si="15">SUM(AB7:AB17)</f>
        <v>8</v>
      </c>
      <c r="AC18" s="9">
        <f t="shared" ref="AC18" si="16">SUM(AC7:AC17)</f>
        <v>4</v>
      </c>
      <c r="AD18" s="11">
        <f>SUM(AD7:AD17)</f>
        <v>8</v>
      </c>
      <c r="AE18" s="10"/>
      <c r="AF18" s="10" t="str">
        <f>"4/9"</f>
        <v>4/9</v>
      </c>
      <c r="AH18" s="9">
        <f>SUM(AH7:AH17)</f>
        <v>1</v>
      </c>
      <c r="AI18" s="9">
        <f t="shared" ref="AI18" si="17">SUM(AI7:AI17)</f>
        <v>3</v>
      </c>
      <c r="AJ18" s="9">
        <f t="shared" ref="AJ18" si="18">SUM(AJ7:AJ17)</f>
        <v>0</v>
      </c>
      <c r="AK18" s="9">
        <f t="shared" ref="AK18" si="19">SUM(AK7:AK17)</f>
        <v>11</v>
      </c>
      <c r="AL18" s="9">
        <f t="shared" ref="AL18" si="20">SUM(AL7:AL17)</f>
        <v>5</v>
      </c>
      <c r="AM18" s="12">
        <f>SUM(AM7:AM17)</f>
        <v>33</v>
      </c>
      <c r="AN18" s="13" t="str">
        <f>"8/16"</f>
        <v>8/16</v>
      </c>
      <c r="AO18" s="13" t="str">
        <f>"11/38"</f>
        <v>11/38</v>
      </c>
      <c r="AP18" s="13" t="str">
        <f>"1/1"</f>
        <v>1/1</v>
      </c>
      <c r="AQ18" s="11">
        <f t="shared" ref="AQ18" si="21">SUM(AQ7:AQ17)</f>
        <v>3</v>
      </c>
      <c r="AR18" s="11">
        <f t="shared" ref="AR18:AV18" si="22">SUM(AR7:AR17)</f>
        <v>16</v>
      </c>
      <c r="AS18" s="11">
        <f t="shared" si="22"/>
        <v>7</v>
      </c>
      <c r="AT18" s="11">
        <f t="shared" si="22"/>
        <v>23</v>
      </c>
      <c r="AU18" s="11">
        <f t="shared" si="22"/>
        <v>37</v>
      </c>
      <c r="AV18" s="11">
        <f t="shared" si="22"/>
        <v>18</v>
      </c>
    </row>
    <row r="19" spans="2:48" x14ac:dyDescent="0.25">
      <c r="AN19" s="14">
        <f>8/16</f>
        <v>0.5</v>
      </c>
      <c r="AO19" s="14">
        <f>11/38</f>
        <v>0.28947368421052633</v>
      </c>
      <c r="AP19" s="14">
        <f>1/1</f>
        <v>1</v>
      </c>
    </row>
    <row r="20" spans="2:48" x14ac:dyDescent="0.25">
      <c r="B20" s="41" t="s">
        <v>25</v>
      </c>
    </row>
    <row r="21" spans="2:48" x14ac:dyDescent="0.25">
      <c r="C21" s="1" t="s">
        <v>28</v>
      </c>
      <c r="D21" s="1" t="s">
        <v>26</v>
      </c>
    </row>
    <row r="22" spans="2:48" x14ac:dyDescent="0.25">
      <c r="C22" s="1" t="s">
        <v>20</v>
      </c>
      <c r="D22" s="1" t="s">
        <v>27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</row>
    <row r="25" spans="2:48" x14ac:dyDescent="0.25">
      <c r="C25" s="1" t="s">
        <v>23</v>
      </c>
      <c r="D25" s="1" t="s">
        <v>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6">
    <mergeCell ref="AM5:AV5"/>
    <mergeCell ref="K2:N2"/>
    <mergeCell ref="C5:K5"/>
    <mergeCell ref="L5:T5"/>
    <mergeCell ref="U5:AC5"/>
    <mergeCell ref="AD5:A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AV27"/>
  <sheetViews>
    <sheetView workbookViewId="0">
      <selection activeCell="AR26" sqref="AR26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39</v>
      </c>
      <c r="I2" s="40" t="s">
        <v>38</v>
      </c>
      <c r="K2" s="49">
        <v>43051</v>
      </c>
      <c r="L2" s="49"/>
      <c r="M2" s="49"/>
      <c r="N2" s="49"/>
      <c r="Q2" s="45" t="s">
        <v>47</v>
      </c>
      <c r="W2" s="52" t="str">
        <f>"47/82"</f>
        <v>47/82</v>
      </c>
      <c r="X2" s="53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0" t="s">
        <v>2</v>
      </c>
      <c r="D5" s="51"/>
      <c r="E5" s="51"/>
      <c r="F5" s="51"/>
      <c r="G5" s="51"/>
      <c r="H5" s="51"/>
      <c r="I5" s="51"/>
      <c r="J5" s="51"/>
      <c r="K5" s="51"/>
      <c r="L5" s="50" t="s">
        <v>6</v>
      </c>
      <c r="M5" s="51"/>
      <c r="N5" s="51"/>
      <c r="O5" s="51"/>
      <c r="P5" s="51"/>
      <c r="Q5" s="51"/>
      <c r="R5" s="51"/>
      <c r="S5" s="51"/>
      <c r="T5" s="51"/>
      <c r="U5" s="50" t="s">
        <v>7</v>
      </c>
      <c r="V5" s="51"/>
      <c r="W5" s="51"/>
      <c r="X5" s="51"/>
      <c r="Y5" s="51"/>
      <c r="Z5" s="51"/>
      <c r="AA5" s="51"/>
      <c r="AB5" s="51"/>
      <c r="AC5" s="51"/>
      <c r="AD5" s="50" t="s">
        <v>8</v>
      </c>
      <c r="AE5" s="51"/>
      <c r="AF5" s="51"/>
      <c r="AG5" s="51"/>
      <c r="AH5" s="51"/>
      <c r="AI5" s="51"/>
      <c r="AJ5" s="51"/>
      <c r="AK5" s="51"/>
      <c r="AL5" s="51"/>
      <c r="AM5" s="46" t="s">
        <v>9</v>
      </c>
      <c r="AN5" s="47"/>
      <c r="AO5" s="47"/>
      <c r="AP5" s="47"/>
      <c r="AQ5" s="47"/>
      <c r="AR5" s="47"/>
      <c r="AS5" s="47"/>
      <c r="AT5" s="47"/>
      <c r="AU5" s="47"/>
      <c r="AV5" s="48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24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4</v>
      </c>
      <c r="D7" s="7"/>
      <c r="E7" s="7">
        <v>0.66666666666666663</v>
      </c>
      <c r="F7" s="7"/>
      <c r="G7" s="6"/>
      <c r="H7" s="6">
        <v>1</v>
      </c>
      <c r="I7" s="6"/>
      <c r="J7" s="6"/>
      <c r="K7" s="6"/>
      <c r="L7" s="5"/>
      <c r="M7" s="7"/>
      <c r="N7" s="7" t="s">
        <v>42</v>
      </c>
      <c r="O7" s="7"/>
      <c r="P7" s="6"/>
      <c r="Q7" s="6"/>
      <c r="R7" s="6"/>
      <c r="S7" s="6"/>
      <c r="T7" s="6"/>
      <c r="U7" s="5">
        <v>1</v>
      </c>
      <c r="V7" s="7" t="str">
        <f>"1/1"</f>
        <v>1/1</v>
      </c>
      <c r="W7" s="7" t="s">
        <v>43</v>
      </c>
      <c r="X7" s="7" t="s">
        <v>43</v>
      </c>
      <c r="Y7" s="6"/>
      <c r="Z7" s="6">
        <v>1</v>
      </c>
      <c r="AA7" s="6"/>
      <c r="AB7" s="6"/>
      <c r="AC7" s="6">
        <v>1</v>
      </c>
      <c r="AD7" s="5">
        <v>8</v>
      </c>
      <c r="AE7" s="7"/>
      <c r="AF7" s="7">
        <v>0.5714285714285714</v>
      </c>
      <c r="AG7" s="7"/>
      <c r="AH7" s="6">
        <v>1</v>
      </c>
      <c r="AI7" s="6">
        <v>4</v>
      </c>
      <c r="AJ7" s="6">
        <v>2</v>
      </c>
      <c r="AK7" s="6">
        <v>1</v>
      </c>
      <c r="AL7" s="6">
        <v>1</v>
      </c>
      <c r="AM7" s="25">
        <f>C7+L7+U7+AD7</f>
        <v>13</v>
      </c>
      <c r="AN7" s="26" t="str">
        <f>"1/1"</f>
        <v>1/1</v>
      </c>
      <c r="AO7" s="26" t="str">
        <f>"6/14"</f>
        <v>6/14</v>
      </c>
      <c r="AP7" s="26" t="str">
        <f>"0/1"</f>
        <v>0/1</v>
      </c>
      <c r="AQ7" s="32">
        <f>G7+P7+Y7+AH7</f>
        <v>1</v>
      </c>
      <c r="AR7" s="28">
        <f>H7+Q7+Z7+AI7</f>
        <v>6</v>
      </c>
      <c r="AS7" s="27">
        <f t="shared" ref="AS7:AS17" si="0">I7+R7+AA7+AJ7</f>
        <v>2</v>
      </c>
      <c r="AT7" s="29">
        <f>AR7+AS7</f>
        <v>8</v>
      </c>
      <c r="AU7" s="27">
        <f>J7+S7+AB7+AK7</f>
        <v>1</v>
      </c>
      <c r="AV7" s="37">
        <f>K7+T7+AC7+AL7</f>
        <v>2</v>
      </c>
    </row>
    <row r="8" spans="2:48" x14ac:dyDescent="0.25">
      <c r="B8" s="5" t="s">
        <v>12</v>
      </c>
      <c r="C8" s="5">
        <v>2</v>
      </c>
      <c r="D8" s="7"/>
      <c r="E8" s="7">
        <v>0.5</v>
      </c>
      <c r="F8" s="7" t="s">
        <v>43</v>
      </c>
      <c r="G8" s="6"/>
      <c r="H8" s="6">
        <v>3</v>
      </c>
      <c r="I8" s="6"/>
      <c r="J8" s="6"/>
      <c r="K8" s="6"/>
      <c r="L8" s="5">
        <v>4</v>
      </c>
      <c r="M8" s="7" t="str">
        <f>"2/2"</f>
        <v>2/2</v>
      </c>
      <c r="N8" s="7">
        <v>0.33333333333333331</v>
      </c>
      <c r="O8" s="7"/>
      <c r="P8" s="6"/>
      <c r="Q8" s="6">
        <v>1</v>
      </c>
      <c r="R8" s="6"/>
      <c r="S8" s="6">
        <v>1</v>
      </c>
      <c r="T8" s="6">
        <v>2</v>
      </c>
      <c r="U8" s="5">
        <v>2</v>
      </c>
      <c r="V8" s="7"/>
      <c r="W8" s="7">
        <v>0.25</v>
      </c>
      <c r="X8" s="7"/>
      <c r="Y8" s="6"/>
      <c r="Z8" s="6">
        <v>3</v>
      </c>
      <c r="AA8" s="6">
        <v>2</v>
      </c>
      <c r="AB8" s="6"/>
      <c r="AC8" s="6">
        <v>1</v>
      </c>
      <c r="AD8" s="5">
        <v>2</v>
      </c>
      <c r="AE8" s="7"/>
      <c r="AF8" s="7" t="str">
        <f>"1/1"</f>
        <v>1/1</v>
      </c>
      <c r="AG8" s="7"/>
      <c r="AH8" s="6"/>
      <c r="AI8" s="6">
        <v>1</v>
      </c>
      <c r="AJ8" s="6">
        <v>1</v>
      </c>
      <c r="AK8" s="6"/>
      <c r="AL8" s="6"/>
      <c r="AM8" s="15">
        <f>C8+L8+U8+AD8</f>
        <v>10</v>
      </c>
      <c r="AN8" s="19" t="str">
        <f>"2/2"</f>
        <v>2/2</v>
      </c>
      <c r="AO8" s="19" t="str">
        <f>"4/10"</f>
        <v>4/10</v>
      </c>
      <c r="AP8" s="19" t="s">
        <v>43</v>
      </c>
      <c r="AQ8" s="33">
        <f t="shared" ref="AQ8:AR17" si="1">G8+P8+Y8+AH8</f>
        <v>0</v>
      </c>
      <c r="AR8" s="21">
        <f t="shared" si="1"/>
        <v>8</v>
      </c>
      <c r="AS8" s="6">
        <f t="shared" si="0"/>
        <v>3</v>
      </c>
      <c r="AT8" s="22">
        <f t="shared" ref="AT8:AT17" si="2">AR8+AS8</f>
        <v>11</v>
      </c>
      <c r="AU8" s="6">
        <f t="shared" ref="AU8:AV17" si="3">J8+S8+AB8+AK8</f>
        <v>1</v>
      </c>
      <c r="AV8" s="38">
        <f t="shared" si="3"/>
        <v>3</v>
      </c>
    </row>
    <row r="9" spans="2:48" x14ac:dyDescent="0.25">
      <c r="B9" s="5" t="s">
        <v>41</v>
      </c>
      <c r="C9" s="5"/>
      <c r="D9" s="7"/>
      <c r="E9" s="7" t="s">
        <v>43</v>
      </c>
      <c r="F9" s="7" t="s">
        <v>44</v>
      </c>
      <c r="G9" s="6">
        <v>1</v>
      </c>
      <c r="H9" s="6"/>
      <c r="I9" s="6"/>
      <c r="J9" s="6">
        <v>1</v>
      </c>
      <c r="K9" s="6">
        <v>1</v>
      </c>
      <c r="L9" s="5">
        <v>2</v>
      </c>
      <c r="M9" s="7"/>
      <c r="N9" s="7">
        <v>0.25</v>
      </c>
      <c r="O9" s="7"/>
      <c r="P9" s="6"/>
      <c r="Q9" s="6"/>
      <c r="R9" s="6"/>
      <c r="S9" s="6"/>
      <c r="T9" s="6">
        <v>1</v>
      </c>
      <c r="U9" s="5">
        <v>2</v>
      </c>
      <c r="V9" s="7"/>
      <c r="W9" s="7">
        <v>0.33333333333333331</v>
      </c>
      <c r="X9" s="7"/>
      <c r="Y9" s="6"/>
      <c r="Z9" s="6">
        <v>3</v>
      </c>
      <c r="AA9" s="6">
        <v>1</v>
      </c>
      <c r="AB9" s="6">
        <v>5</v>
      </c>
      <c r="AC9" s="6"/>
      <c r="AD9" s="5">
        <v>7</v>
      </c>
      <c r="AE9" s="7"/>
      <c r="AF9" s="7">
        <v>0.66666666666666663</v>
      </c>
      <c r="AG9" s="7" t="str">
        <f>"1/1"</f>
        <v>1/1</v>
      </c>
      <c r="AH9" s="6">
        <v>2</v>
      </c>
      <c r="AI9" s="6">
        <v>1</v>
      </c>
      <c r="AJ9" s="6"/>
      <c r="AK9" s="6">
        <v>1</v>
      </c>
      <c r="AL9" s="6"/>
      <c r="AM9" s="15">
        <f>C9+L9+U9+AD9</f>
        <v>11</v>
      </c>
      <c r="AN9" s="19"/>
      <c r="AO9" s="19" t="str">
        <f>"4/11"</f>
        <v>4/11</v>
      </c>
      <c r="AP9" s="19">
        <v>0.33333333333333331</v>
      </c>
      <c r="AQ9" s="33">
        <f t="shared" si="1"/>
        <v>3</v>
      </c>
      <c r="AR9" s="21">
        <f t="shared" si="1"/>
        <v>4</v>
      </c>
      <c r="AS9" s="6">
        <f t="shared" si="0"/>
        <v>1</v>
      </c>
      <c r="AT9" s="22">
        <f t="shared" si="2"/>
        <v>5</v>
      </c>
      <c r="AU9" s="6">
        <f t="shared" si="3"/>
        <v>7</v>
      </c>
      <c r="AV9" s="38">
        <f t="shared" si="3"/>
        <v>2</v>
      </c>
    </row>
    <row r="10" spans="2:48" x14ac:dyDescent="0.25">
      <c r="B10" s="5" t="s">
        <v>10</v>
      </c>
      <c r="C10" s="5"/>
      <c r="D10" s="7"/>
      <c r="E10" s="7"/>
      <c r="F10" s="7"/>
      <c r="G10" s="6"/>
      <c r="H10" s="6"/>
      <c r="I10" s="6"/>
      <c r="J10" s="6">
        <v>1</v>
      </c>
      <c r="K10" s="6"/>
      <c r="L10" s="5">
        <v>2</v>
      </c>
      <c r="M10" s="7"/>
      <c r="N10" s="7">
        <v>0.5</v>
      </c>
      <c r="O10" s="7"/>
      <c r="P10" s="6">
        <v>1</v>
      </c>
      <c r="Q10" s="6">
        <v>1</v>
      </c>
      <c r="R10" s="6"/>
      <c r="S10" s="6">
        <v>1</v>
      </c>
      <c r="T10" s="6"/>
      <c r="U10" s="5"/>
      <c r="V10" s="7"/>
      <c r="W10" s="7"/>
      <c r="X10" s="7"/>
      <c r="Y10" s="6"/>
      <c r="Z10" s="6"/>
      <c r="AA10" s="6"/>
      <c r="AB10" s="6">
        <v>1</v>
      </c>
      <c r="AC10" s="6"/>
      <c r="AD10" s="5">
        <v>3</v>
      </c>
      <c r="AE10" s="7">
        <v>0.5</v>
      </c>
      <c r="AF10" s="7" t="str">
        <f>"1/1"</f>
        <v>1/1</v>
      </c>
      <c r="AG10" s="7"/>
      <c r="AH10" s="6"/>
      <c r="AI10" s="6">
        <v>1</v>
      </c>
      <c r="AJ10" s="6"/>
      <c r="AK10" s="6">
        <v>1</v>
      </c>
      <c r="AL10" s="6"/>
      <c r="AM10" s="15">
        <f>C10+L10+U10+AD10</f>
        <v>5</v>
      </c>
      <c r="AN10" s="19" t="str">
        <f>"1/2"</f>
        <v>1/2</v>
      </c>
      <c r="AO10" s="19" t="str">
        <f>"2/3"</f>
        <v>2/3</v>
      </c>
      <c r="AP10" s="19"/>
      <c r="AQ10" s="33">
        <f t="shared" si="1"/>
        <v>1</v>
      </c>
      <c r="AR10" s="21">
        <f t="shared" si="1"/>
        <v>2</v>
      </c>
      <c r="AS10" s="6">
        <f t="shared" si="0"/>
        <v>0</v>
      </c>
      <c r="AT10" s="22">
        <f t="shared" si="2"/>
        <v>2</v>
      </c>
      <c r="AU10" s="6">
        <f t="shared" si="3"/>
        <v>4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>
        <v>2</v>
      </c>
      <c r="D12" s="7"/>
      <c r="E12" s="7">
        <v>0.5</v>
      </c>
      <c r="F12" s="7"/>
      <c r="G12" s="6"/>
      <c r="H12" s="6">
        <v>1</v>
      </c>
      <c r="I12" s="6"/>
      <c r="J12" s="6"/>
      <c r="K12" s="6"/>
      <c r="L12" s="5">
        <v>1</v>
      </c>
      <c r="M12" s="7">
        <v>0.5</v>
      </c>
      <c r="N12" s="7" t="s">
        <v>43</v>
      </c>
      <c r="O12" s="7"/>
      <c r="P12" s="6"/>
      <c r="Q12" s="6">
        <v>2</v>
      </c>
      <c r="R12" s="6"/>
      <c r="S12" s="6">
        <v>1</v>
      </c>
      <c r="T12" s="6"/>
      <c r="U12" s="5">
        <v>3</v>
      </c>
      <c r="V12" s="7"/>
      <c r="W12" s="7" t="s">
        <v>43</v>
      </c>
      <c r="X12" s="7" t="str">
        <f>"1/1"</f>
        <v>1/1</v>
      </c>
      <c r="Y12" s="6"/>
      <c r="Z12" s="6"/>
      <c r="AA12" s="6"/>
      <c r="AB12" s="6">
        <v>5</v>
      </c>
      <c r="AC12" s="6"/>
      <c r="AD12" s="5"/>
      <c r="AE12" s="7"/>
      <c r="AF12" s="7" t="s">
        <v>44</v>
      </c>
      <c r="AG12" s="7"/>
      <c r="AH12" s="6"/>
      <c r="AI12" s="6"/>
      <c r="AJ12" s="6"/>
      <c r="AK12" s="6">
        <v>2</v>
      </c>
      <c r="AL12" s="6"/>
      <c r="AM12" s="15">
        <f t="shared" si="4"/>
        <v>6</v>
      </c>
      <c r="AN12" s="19" t="str">
        <f>"1/2"</f>
        <v>1/2</v>
      </c>
      <c r="AO12" s="19" t="str">
        <f>"1/6"</f>
        <v>1/6</v>
      </c>
      <c r="AP12" s="19" t="str">
        <f>"1/1"</f>
        <v>1/1</v>
      </c>
      <c r="AQ12" s="33">
        <f t="shared" si="1"/>
        <v>0</v>
      </c>
      <c r="AR12" s="21">
        <f t="shared" si="1"/>
        <v>3</v>
      </c>
      <c r="AS12" s="6">
        <f t="shared" si="0"/>
        <v>0</v>
      </c>
      <c r="AT12" s="22">
        <f t="shared" si="2"/>
        <v>3</v>
      </c>
      <c r="AU12" s="6">
        <f t="shared" si="3"/>
        <v>8</v>
      </c>
      <c r="AV12" s="38">
        <f t="shared" si="3"/>
        <v>0</v>
      </c>
    </row>
    <row r="13" spans="2:48" x14ac:dyDescent="0.25">
      <c r="B13" s="5" t="s">
        <v>13</v>
      </c>
      <c r="C13" s="5"/>
      <c r="D13" s="7" t="s">
        <v>44</v>
      </c>
      <c r="E13" s="7"/>
      <c r="F13" s="7"/>
      <c r="G13" s="6"/>
      <c r="H13" s="6"/>
      <c r="I13" s="6"/>
      <c r="J13" s="6">
        <v>1</v>
      </c>
      <c r="K13" s="6"/>
      <c r="L13" s="5"/>
      <c r="M13" s="7"/>
      <c r="N13" s="7"/>
      <c r="O13" s="7"/>
      <c r="P13" s="6"/>
      <c r="Q13" s="6"/>
      <c r="R13" s="6"/>
      <c r="S13" s="6"/>
      <c r="T13" s="6"/>
      <c r="U13" s="5"/>
      <c r="V13" s="7"/>
      <c r="W13" s="7"/>
      <c r="X13" s="7"/>
      <c r="Y13" s="6"/>
      <c r="Z13" s="6"/>
      <c r="AA13" s="6"/>
      <c r="AB13" s="6"/>
      <c r="AC13" s="6"/>
      <c r="AD13" s="5"/>
      <c r="AE13" s="7"/>
      <c r="AF13" s="7"/>
      <c r="AG13" s="7"/>
      <c r="AH13" s="6"/>
      <c r="AI13" s="6">
        <v>1</v>
      </c>
      <c r="AJ13" s="6"/>
      <c r="AK13" s="6">
        <v>2</v>
      </c>
      <c r="AL13" s="6"/>
      <c r="AM13" s="15">
        <f>C13+L13+U13+AD13</f>
        <v>0</v>
      </c>
      <c r="AN13" s="19" t="str">
        <f>"0/2"</f>
        <v>0/2</v>
      </c>
      <c r="AO13" s="19"/>
      <c r="AP13" s="19"/>
      <c r="AQ13" s="33">
        <f t="shared" si="1"/>
        <v>0</v>
      </c>
      <c r="AR13" s="21">
        <f t="shared" si="1"/>
        <v>1</v>
      </c>
      <c r="AS13" s="6">
        <f t="shared" si="0"/>
        <v>0</v>
      </c>
      <c r="AT13" s="22">
        <f t="shared" si="2"/>
        <v>1</v>
      </c>
      <c r="AU13" s="6">
        <f t="shared" si="3"/>
        <v>3</v>
      </c>
      <c r="AV13" s="38">
        <f t="shared" si="3"/>
        <v>0</v>
      </c>
    </row>
    <row r="14" spans="2:48" x14ac:dyDescent="0.25">
      <c r="B14" s="5" t="s">
        <v>4</v>
      </c>
      <c r="C14" s="5">
        <v>1</v>
      </c>
      <c r="D14" s="7">
        <v>0.5</v>
      </c>
      <c r="E14" s="7" t="s">
        <v>44</v>
      </c>
      <c r="F14" s="7"/>
      <c r="G14" s="6"/>
      <c r="H14" s="6"/>
      <c r="I14" s="6"/>
      <c r="J14" s="6"/>
      <c r="K14" s="6">
        <v>1</v>
      </c>
      <c r="L14" s="5"/>
      <c r="M14" s="7"/>
      <c r="N14" s="7" t="s">
        <v>44</v>
      </c>
      <c r="O14" s="7"/>
      <c r="P14" s="6"/>
      <c r="Q14" s="6"/>
      <c r="R14" s="6"/>
      <c r="S14" s="6">
        <v>1</v>
      </c>
      <c r="T14" s="6">
        <v>1</v>
      </c>
      <c r="U14" s="5"/>
      <c r="V14" s="7"/>
      <c r="W14" s="7" t="s">
        <v>43</v>
      </c>
      <c r="X14" s="7"/>
      <c r="Y14" s="6"/>
      <c r="Z14" s="6"/>
      <c r="AA14" s="6"/>
      <c r="AB14" s="6">
        <v>1</v>
      </c>
      <c r="AC14" s="6"/>
      <c r="AD14" s="5"/>
      <c r="AE14" s="7"/>
      <c r="AF14" s="7" t="s">
        <v>44</v>
      </c>
      <c r="AG14" s="7"/>
      <c r="AH14" s="6"/>
      <c r="AI14" s="6"/>
      <c r="AJ14" s="6"/>
      <c r="AK14" s="6"/>
      <c r="AL14" s="6"/>
      <c r="AM14" s="15">
        <f>C14+L14+U14+AD14</f>
        <v>1</v>
      </c>
      <c r="AN14" s="19">
        <v>0.5</v>
      </c>
      <c r="AO14" s="19" t="str">
        <f>"0/7"</f>
        <v>0/7</v>
      </c>
      <c r="AP14" s="19"/>
      <c r="AQ14" s="33">
        <f t="shared" si="1"/>
        <v>0</v>
      </c>
      <c r="AR14" s="21">
        <f t="shared" si="1"/>
        <v>0</v>
      </c>
      <c r="AS14" s="6">
        <f t="shared" si="0"/>
        <v>0</v>
      </c>
      <c r="AT14" s="22">
        <f t="shared" si="2"/>
        <v>0</v>
      </c>
      <c r="AU14" s="6">
        <f t="shared" si="3"/>
        <v>2</v>
      </c>
      <c r="AV14" s="38">
        <f t="shared" si="3"/>
        <v>2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/>
      <c r="I15" s="6"/>
      <c r="J15" s="6">
        <v>1</v>
      </c>
      <c r="K15" s="6"/>
      <c r="L15" s="5">
        <v>1</v>
      </c>
      <c r="M15" s="7">
        <v>0.5</v>
      </c>
      <c r="N15" s="7"/>
      <c r="O15" s="7"/>
      <c r="P15" s="6"/>
      <c r="Q15" s="6"/>
      <c r="R15" s="6"/>
      <c r="S15" s="6"/>
      <c r="T15" s="6"/>
      <c r="U15" s="5"/>
      <c r="V15" s="7"/>
      <c r="W15" s="7"/>
      <c r="X15" s="7"/>
      <c r="Y15" s="6"/>
      <c r="Z15" s="6"/>
      <c r="AA15" s="6"/>
      <c r="AB15" s="6">
        <v>1</v>
      </c>
      <c r="AC15" s="6"/>
      <c r="AD15" s="5"/>
      <c r="AE15" s="7"/>
      <c r="AF15" s="7"/>
      <c r="AG15" s="7"/>
      <c r="AH15" s="6"/>
      <c r="AI15" s="6"/>
      <c r="AJ15" s="6"/>
      <c r="AK15" s="6">
        <v>1</v>
      </c>
      <c r="AL15" s="6"/>
      <c r="AM15" s="15">
        <f>C15+L15+U15+AD15</f>
        <v>1</v>
      </c>
      <c r="AN15" s="19">
        <v>0.5</v>
      </c>
      <c r="AO15" s="19"/>
      <c r="AP15" s="19"/>
      <c r="AQ15" s="33">
        <f t="shared" si="1"/>
        <v>0</v>
      </c>
      <c r="AR15" s="21">
        <f t="shared" si="1"/>
        <v>0</v>
      </c>
      <c r="AS15" s="6">
        <f t="shared" si="0"/>
        <v>0</v>
      </c>
      <c r="AT15" s="22">
        <f t="shared" si="2"/>
        <v>0</v>
      </c>
      <c r="AU15" s="6">
        <f t="shared" si="3"/>
        <v>3</v>
      </c>
      <c r="AV15" s="38">
        <f t="shared" si="3"/>
        <v>0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ht="14.25" x14ac:dyDescent="0.2">
      <c r="C18" s="11">
        <f>SUM(C7:C17)</f>
        <v>9</v>
      </c>
      <c r="D18" s="10" t="str">
        <f>"1/4"</f>
        <v>1/4</v>
      </c>
      <c r="E18" s="10" t="str">
        <f>"4/10"</f>
        <v>4/10</v>
      </c>
      <c r="F18" s="10" t="str">
        <f>"0/3"</f>
        <v>0/3</v>
      </c>
      <c r="G18" s="9">
        <f>SUM(G7:G17)</f>
        <v>1</v>
      </c>
      <c r="H18" s="9">
        <f t="shared" ref="H18:K18" si="5">SUM(H7:H17)</f>
        <v>5</v>
      </c>
      <c r="I18" s="9">
        <f t="shared" si="5"/>
        <v>0</v>
      </c>
      <c r="J18" s="9">
        <f t="shared" si="5"/>
        <v>4</v>
      </c>
      <c r="K18" s="9">
        <f t="shared" si="5"/>
        <v>2</v>
      </c>
      <c r="L18" s="11">
        <f>SUM(L7:L17)</f>
        <v>10</v>
      </c>
      <c r="M18" s="10" t="str">
        <f>"4/6"</f>
        <v>4/6</v>
      </c>
      <c r="N18" s="10" t="str">
        <f>"3/15"</f>
        <v>3/15</v>
      </c>
      <c r="P18" s="9">
        <f>SUM(P7:P17)</f>
        <v>1</v>
      </c>
      <c r="Q18" s="9">
        <f t="shared" ref="Q18:T18" si="6">SUM(Q7:Q17)</f>
        <v>4</v>
      </c>
      <c r="R18" s="9">
        <f t="shared" si="6"/>
        <v>0</v>
      </c>
      <c r="S18" s="9">
        <f t="shared" si="6"/>
        <v>4</v>
      </c>
      <c r="T18" s="9">
        <f t="shared" si="6"/>
        <v>4</v>
      </c>
      <c r="U18" s="11">
        <f>SUM(U7:U17)</f>
        <v>8</v>
      </c>
      <c r="V18" s="10" t="str">
        <f>"1/1"</f>
        <v>1/1</v>
      </c>
      <c r="W18" s="10" t="str">
        <f>"2/10"</f>
        <v>2/10</v>
      </c>
      <c r="X18" s="10" t="str">
        <f>"1/2"</f>
        <v>1/2</v>
      </c>
      <c r="Y18" s="9">
        <f>SUM(Y7:Y17)</f>
        <v>0</v>
      </c>
      <c r="Z18" s="9">
        <f t="shared" ref="Z18:AC18" si="7">SUM(Z7:Z17)</f>
        <v>7</v>
      </c>
      <c r="AA18" s="9">
        <f t="shared" si="7"/>
        <v>3</v>
      </c>
      <c r="AB18" s="9">
        <f t="shared" si="7"/>
        <v>13</v>
      </c>
      <c r="AC18" s="9">
        <f t="shared" si="7"/>
        <v>2</v>
      </c>
      <c r="AD18" s="11">
        <f>SUM(AD7:AD17)</f>
        <v>20</v>
      </c>
      <c r="AE18" s="10">
        <v>0.5</v>
      </c>
      <c r="AF18" s="10" t="str">
        <f>"8/16"</f>
        <v>8/16</v>
      </c>
      <c r="AG18" s="10" t="str">
        <f>"1/1"</f>
        <v>1/1</v>
      </c>
      <c r="AH18" s="9">
        <f>SUM(AH7:AH17)</f>
        <v>3</v>
      </c>
      <c r="AI18" s="9">
        <f t="shared" ref="AI18:AL18" si="8">SUM(AI7:AI17)</f>
        <v>8</v>
      </c>
      <c r="AJ18" s="9">
        <f t="shared" si="8"/>
        <v>3</v>
      </c>
      <c r="AK18" s="9">
        <f t="shared" si="8"/>
        <v>8</v>
      </c>
      <c r="AL18" s="9">
        <f t="shared" si="8"/>
        <v>1</v>
      </c>
      <c r="AM18" s="12">
        <f>SUM(AM7:AM17)</f>
        <v>47</v>
      </c>
      <c r="AN18" s="13" t="str">
        <f>"7/13"</f>
        <v>7/13</v>
      </c>
      <c r="AO18" s="13" t="str">
        <f>"17/51"</f>
        <v>17/51</v>
      </c>
      <c r="AP18" s="13" t="str">
        <f>"2/6"</f>
        <v>2/6</v>
      </c>
      <c r="AQ18" s="11">
        <f t="shared" ref="AQ18:AV18" si="9">SUM(AQ7:AQ17)</f>
        <v>5</v>
      </c>
      <c r="AR18" s="11">
        <f t="shared" si="9"/>
        <v>24</v>
      </c>
      <c r="AS18" s="11">
        <f t="shared" si="9"/>
        <v>6</v>
      </c>
      <c r="AT18" s="11">
        <f t="shared" si="9"/>
        <v>30</v>
      </c>
      <c r="AU18" s="11">
        <f t="shared" si="9"/>
        <v>29</v>
      </c>
      <c r="AV18" s="11">
        <f t="shared" si="9"/>
        <v>9</v>
      </c>
    </row>
    <row r="19" spans="2:48" x14ac:dyDescent="0.25">
      <c r="AN19" s="14">
        <f>7/13</f>
        <v>0.53846153846153844</v>
      </c>
      <c r="AO19" s="14">
        <f>17/51</f>
        <v>0.33333333333333331</v>
      </c>
      <c r="AP19" s="14">
        <f>2/6</f>
        <v>0.33333333333333331</v>
      </c>
    </row>
    <row r="20" spans="2:48" x14ac:dyDescent="0.25">
      <c r="B20" s="41" t="s">
        <v>25</v>
      </c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46</v>
      </c>
      <c r="AN21" s="42" t="str">
        <f>"8/16"</f>
        <v>8/16</v>
      </c>
      <c r="AO21" s="42" t="str">
        <f>"11/38"</f>
        <v>11/38</v>
      </c>
      <c r="AP21" s="42" t="str">
        <f>"1/1"</f>
        <v>1/1</v>
      </c>
      <c r="AQ21" s="43">
        <v>3</v>
      </c>
      <c r="AR21" s="43">
        <v>16</v>
      </c>
      <c r="AS21" s="43">
        <v>7</v>
      </c>
      <c r="AT21" s="43">
        <v>23</v>
      </c>
      <c r="AU21" s="43">
        <v>37</v>
      </c>
      <c r="AV21" s="43">
        <v>18</v>
      </c>
    </row>
    <row r="22" spans="2:48" x14ac:dyDescent="0.25">
      <c r="C22" s="1" t="s">
        <v>20</v>
      </c>
      <c r="D22" s="1" t="s">
        <v>27</v>
      </c>
      <c r="AN22" s="14">
        <f>8/16</f>
        <v>0.5</v>
      </c>
      <c r="AO22" s="14">
        <f>11/38</f>
        <v>0.28947368421052633</v>
      </c>
      <c r="AP22" s="14">
        <f>1/1</f>
        <v>1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</row>
    <row r="25" spans="2:48" x14ac:dyDescent="0.25">
      <c r="C25" s="1" t="s">
        <v>23</v>
      </c>
      <c r="D25" s="1" t="s">
        <v>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7">
    <mergeCell ref="AM5:AV5"/>
    <mergeCell ref="W2:X2"/>
    <mergeCell ref="K2:N2"/>
    <mergeCell ref="C5:K5"/>
    <mergeCell ref="L5:T5"/>
    <mergeCell ref="U5:AC5"/>
    <mergeCell ref="AD5:A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27"/>
  <sheetViews>
    <sheetView tabSelected="1" workbookViewId="0">
      <selection activeCell="X23" sqref="X23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48</v>
      </c>
      <c r="I2" s="40" t="s">
        <v>38</v>
      </c>
      <c r="K2" s="49">
        <v>43058</v>
      </c>
      <c r="L2" s="49"/>
      <c r="M2" s="49"/>
      <c r="N2" s="49"/>
      <c r="Q2" s="45" t="s">
        <v>47</v>
      </c>
      <c r="W2" s="61" t="str">
        <f>"86/56"</f>
        <v>86/56</v>
      </c>
      <c r="X2" s="62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0" t="s">
        <v>2</v>
      </c>
      <c r="D5" s="51"/>
      <c r="E5" s="51"/>
      <c r="F5" s="51"/>
      <c r="G5" s="51"/>
      <c r="H5" s="51"/>
      <c r="I5" s="51"/>
      <c r="J5" s="51"/>
      <c r="K5" s="51"/>
      <c r="L5" s="50" t="s">
        <v>6</v>
      </c>
      <c r="M5" s="51"/>
      <c r="N5" s="51"/>
      <c r="O5" s="51"/>
      <c r="P5" s="51"/>
      <c r="Q5" s="51"/>
      <c r="R5" s="51"/>
      <c r="S5" s="51"/>
      <c r="T5" s="51"/>
      <c r="U5" s="50" t="s">
        <v>7</v>
      </c>
      <c r="V5" s="51"/>
      <c r="W5" s="51"/>
      <c r="X5" s="51"/>
      <c r="Y5" s="51"/>
      <c r="Z5" s="51"/>
      <c r="AA5" s="51"/>
      <c r="AB5" s="51"/>
      <c r="AC5" s="51"/>
      <c r="AD5" s="50" t="s">
        <v>8</v>
      </c>
      <c r="AE5" s="51"/>
      <c r="AF5" s="51"/>
      <c r="AG5" s="51"/>
      <c r="AH5" s="51"/>
      <c r="AI5" s="51"/>
      <c r="AJ5" s="51"/>
      <c r="AK5" s="51"/>
      <c r="AL5" s="51"/>
      <c r="AM5" s="46" t="s">
        <v>9</v>
      </c>
      <c r="AN5" s="47"/>
      <c r="AO5" s="47"/>
      <c r="AP5" s="47"/>
      <c r="AQ5" s="47"/>
      <c r="AR5" s="47"/>
      <c r="AS5" s="47"/>
      <c r="AT5" s="47"/>
      <c r="AU5" s="47"/>
      <c r="AV5" s="48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54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2</v>
      </c>
      <c r="D7" s="7"/>
      <c r="E7" s="7" t="str">
        <f>"1/1"</f>
        <v>1/1</v>
      </c>
      <c r="F7" s="7"/>
      <c r="G7" s="6"/>
      <c r="H7" s="6">
        <v>1</v>
      </c>
      <c r="I7" s="6"/>
      <c r="J7" s="6">
        <v>1</v>
      </c>
      <c r="K7" s="6"/>
      <c r="L7" s="5"/>
      <c r="M7" s="7"/>
      <c r="N7" s="7" t="s">
        <v>43</v>
      </c>
      <c r="O7" s="7"/>
      <c r="P7" s="6"/>
      <c r="Q7" s="6">
        <v>4</v>
      </c>
      <c r="R7" s="6"/>
      <c r="S7" s="6"/>
      <c r="T7" s="6"/>
      <c r="U7" s="5"/>
      <c r="V7" s="7"/>
      <c r="W7" s="7" t="s">
        <v>42</v>
      </c>
      <c r="X7" s="7"/>
      <c r="Y7" s="6"/>
      <c r="Z7" s="6">
        <v>3</v>
      </c>
      <c r="AA7" s="6"/>
      <c r="AB7" s="6"/>
      <c r="AC7" s="6"/>
      <c r="AD7" s="5">
        <v>2</v>
      </c>
      <c r="AE7" s="7"/>
      <c r="AF7" s="7">
        <v>0.5</v>
      </c>
      <c r="AG7" s="7"/>
      <c r="AH7" s="6"/>
      <c r="AI7" s="6">
        <v>1</v>
      </c>
      <c r="AJ7" s="6">
        <v>3</v>
      </c>
      <c r="AK7" s="6">
        <v>1</v>
      </c>
      <c r="AL7" s="6"/>
      <c r="AM7" s="25">
        <f>C7+L7+U7+AD7</f>
        <v>4</v>
      </c>
      <c r="AN7" s="26"/>
      <c r="AO7" s="26">
        <v>0.2857142857142857</v>
      </c>
      <c r="AP7" s="26"/>
      <c r="AQ7" s="32">
        <f>G7+P7+Y7+AH7</f>
        <v>0</v>
      </c>
      <c r="AR7" s="28">
        <f>H7+Q7+Z7+AI7</f>
        <v>9</v>
      </c>
      <c r="AS7" s="27">
        <f t="shared" ref="AS7:AS17" si="0">I7+R7+AA7+AJ7</f>
        <v>3</v>
      </c>
      <c r="AT7" s="29">
        <f>AR7+AS7</f>
        <v>12</v>
      </c>
      <c r="AU7" s="27">
        <f>J7+S7+AB7+AK7</f>
        <v>2</v>
      </c>
      <c r="AV7" s="37">
        <f>K7+T7+AC7+AL7</f>
        <v>0</v>
      </c>
    </row>
    <row r="8" spans="2:48" x14ac:dyDescent="0.25">
      <c r="B8" s="5" t="s">
        <v>12</v>
      </c>
      <c r="C8" s="5">
        <v>7</v>
      </c>
      <c r="D8" s="7" t="s">
        <v>52</v>
      </c>
      <c r="E8" s="7">
        <v>0.75</v>
      </c>
      <c r="F8" s="7"/>
      <c r="G8" s="6"/>
      <c r="H8" s="6">
        <v>3</v>
      </c>
      <c r="I8" s="6"/>
      <c r="J8" s="6">
        <v>2</v>
      </c>
      <c r="K8" s="6"/>
      <c r="L8" s="5">
        <v>2</v>
      </c>
      <c r="M8" s="7" t="s">
        <v>43</v>
      </c>
      <c r="N8" s="7" t="s">
        <v>52</v>
      </c>
      <c r="O8" s="7"/>
      <c r="P8" s="6"/>
      <c r="Q8" s="6">
        <v>2</v>
      </c>
      <c r="R8" s="6"/>
      <c r="S8" s="6">
        <v>1</v>
      </c>
      <c r="T8" s="6"/>
      <c r="U8" s="5">
        <v>8</v>
      </c>
      <c r="V8" s="7"/>
      <c r="W8" s="7">
        <v>0.8</v>
      </c>
      <c r="X8" s="7"/>
      <c r="Y8" s="6"/>
      <c r="Z8" s="6">
        <v>6</v>
      </c>
      <c r="AA8" s="6">
        <v>2</v>
      </c>
      <c r="AB8" s="6"/>
      <c r="AC8" s="6">
        <v>2</v>
      </c>
      <c r="AD8" s="5">
        <v>1</v>
      </c>
      <c r="AE8" s="7">
        <v>0.5</v>
      </c>
      <c r="AF8" s="7" t="s">
        <v>42</v>
      </c>
      <c r="AG8" s="7"/>
      <c r="AH8" s="6"/>
      <c r="AI8" s="6">
        <v>1</v>
      </c>
      <c r="AJ8" s="6"/>
      <c r="AK8" s="6">
        <v>1</v>
      </c>
      <c r="AL8" s="6"/>
      <c r="AM8" s="15">
        <f>C8+L8+U8+AD8</f>
        <v>18</v>
      </c>
      <c r="AN8" s="19" t="str">
        <f>"2/4"</f>
        <v>2/4</v>
      </c>
      <c r="AO8" s="19" t="str">
        <f>"8/13"</f>
        <v>8/13</v>
      </c>
      <c r="AP8" s="19"/>
      <c r="AQ8" s="33">
        <f t="shared" ref="AQ8:AR17" si="1">G8+P8+Y8+AH8</f>
        <v>0</v>
      </c>
      <c r="AR8" s="21">
        <f t="shared" si="1"/>
        <v>12</v>
      </c>
      <c r="AS8" s="6">
        <f t="shared" si="0"/>
        <v>2</v>
      </c>
      <c r="AT8" s="22">
        <f t="shared" ref="AT8:AT17" si="2">AR8+AS8</f>
        <v>14</v>
      </c>
      <c r="AU8" s="6">
        <f t="shared" ref="AU8:AV17" si="3">J8+S8+AB8+AK8</f>
        <v>4</v>
      </c>
      <c r="AV8" s="38">
        <f t="shared" si="3"/>
        <v>2</v>
      </c>
    </row>
    <row r="9" spans="2:48" x14ac:dyDescent="0.25">
      <c r="B9" s="5" t="s">
        <v>10</v>
      </c>
      <c r="C9" s="5">
        <v>2</v>
      </c>
      <c r="D9" s="7"/>
      <c r="E9" s="7">
        <v>0.5</v>
      </c>
      <c r="F9" s="7"/>
      <c r="G9" s="6"/>
      <c r="H9" s="6"/>
      <c r="I9" s="6"/>
      <c r="J9" s="6"/>
      <c r="K9" s="6">
        <v>1</v>
      </c>
      <c r="L9" s="5">
        <v>4</v>
      </c>
      <c r="M9" s="7" t="str">
        <f>"2/2"</f>
        <v>2/2</v>
      </c>
      <c r="N9" s="7">
        <v>0.5</v>
      </c>
      <c r="O9" s="7"/>
      <c r="P9" s="6">
        <v>1</v>
      </c>
      <c r="Q9" s="6">
        <v>1</v>
      </c>
      <c r="R9" s="6"/>
      <c r="S9" s="6">
        <v>1</v>
      </c>
      <c r="T9" s="6"/>
      <c r="U9" s="5">
        <v>3</v>
      </c>
      <c r="V9" s="7">
        <v>0.5</v>
      </c>
      <c r="W9" s="7">
        <v>0.2</v>
      </c>
      <c r="X9" s="7"/>
      <c r="Y9" s="6">
        <v>1</v>
      </c>
      <c r="Z9" s="6"/>
      <c r="AA9" s="6">
        <v>1</v>
      </c>
      <c r="AB9" s="6">
        <v>1</v>
      </c>
      <c r="AC9" s="6"/>
      <c r="AD9" s="5">
        <v>2</v>
      </c>
      <c r="AE9" s="7"/>
      <c r="AF9" s="7" t="str">
        <f>"1/1"</f>
        <v>1/1</v>
      </c>
      <c r="AG9" s="7"/>
      <c r="AH9" s="6"/>
      <c r="AI9" s="6"/>
      <c r="AJ9" s="6">
        <v>1</v>
      </c>
      <c r="AK9" s="6"/>
      <c r="AL9" s="6"/>
      <c r="AM9" s="15">
        <f>C9+L9+U9+AD9</f>
        <v>11</v>
      </c>
      <c r="AN9" s="19">
        <v>0.75</v>
      </c>
      <c r="AO9" s="19" t="str">
        <f>"4/10"</f>
        <v>4/10</v>
      </c>
      <c r="AP9" s="19"/>
      <c r="AQ9" s="33">
        <f t="shared" si="1"/>
        <v>2</v>
      </c>
      <c r="AR9" s="21">
        <f t="shared" si="1"/>
        <v>1</v>
      </c>
      <c r="AS9" s="6">
        <f t="shared" si="0"/>
        <v>2</v>
      </c>
      <c r="AT9" s="22">
        <f t="shared" si="2"/>
        <v>3</v>
      </c>
      <c r="AU9" s="6">
        <f t="shared" si="3"/>
        <v>2</v>
      </c>
      <c r="AV9" s="38">
        <f t="shared" si="3"/>
        <v>1</v>
      </c>
    </row>
    <row r="10" spans="2:48" x14ac:dyDescent="0.25">
      <c r="B10" s="5" t="s">
        <v>41</v>
      </c>
      <c r="C10" s="5"/>
      <c r="D10" s="7"/>
      <c r="E10" s="7" t="s">
        <v>44</v>
      </c>
      <c r="F10" s="7"/>
      <c r="G10" s="6">
        <v>1</v>
      </c>
      <c r="H10" s="6"/>
      <c r="I10" s="6"/>
      <c r="J10" s="6"/>
      <c r="K10" s="6"/>
      <c r="L10" s="5">
        <v>7</v>
      </c>
      <c r="M10" s="7"/>
      <c r="N10" s="7">
        <v>0.66666666666666663</v>
      </c>
      <c r="O10" s="7" t="str">
        <f>"1/1"</f>
        <v>1/1</v>
      </c>
      <c r="P10" s="6">
        <v>1</v>
      </c>
      <c r="Q10" s="6"/>
      <c r="R10" s="6"/>
      <c r="S10" s="6">
        <v>1</v>
      </c>
      <c r="T10" s="6"/>
      <c r="U10" s="5">
        <v>2</v>
      </c>
      <c r="V10" s="7"/>
      <c r="W10" s="7" t="str">
        <f>"1/1"</f>
        <v>1/1</v>
      </c>
      <c r="X10" s="7"/>
      <c r="Y10" s="6"/>
      <c r="Z10" s="6">
        <v>2</v>
      </c>
      <c r="AA10" s="6"/>
      <c r="AB10" s="6"/>
      <c r="AC10" s="6"/>
      <c r="AD10" s="5"/>
      <c r="AE10" s="7"/>
      <c r="AF10" s="7"/>
      <c r="AG10" s="7" t="s">
        <v>43</v>
      </c>
      <c r="AH10" s="6"/>
      <c r="AI10" s="6">
        <v>1</v>
      </c>
      <c r="AJ10" s="6"/>
      <c r="AK10" s="6"/>
      <c r="AL10" s="6"/>
      <c r="AM10" s="15">
        <f>C10+L10+U10+AD10</f>
        <v>9</v>
      </c>
      <c r="AN10" s="19"/>
      <c r="AO10" s="19" t="str">
        <f>"3/6"</f>
        <v>3/6</v>
      </c>
      <c r="AP10" s="19">
        <v>0.5</v>
      </c>
      <c r="AQ10" s="33">
        <f t="shared" si="1"/>
        <v>2</v>
      </c>
      <c r="AR10" s="21">
        <f t="shared" si="1"/>
        <v>3</v>
      </c>
      <c r="AS10" s="6">
        <f t="shared" si="0"/>
        <v>0</v>
      </c>
      <c r="AT10" s="22">
        <f t="shared" si="2"/>
        <v>3</v>
      </c>
      <c r="AU10" s="6">
        <f t="shared" si="3"/>
        <v>1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/>
      <c r="D12" s="7"/>
      <c r="E12" s="7"/>
      <c r="F12" s="7"/>
      <c r="G12" s="6"/>
      <c r="H12" s="6"/>
      <c r="I12" s="6"/>
      <c r="J12" s="6"/>
      <c r="K12" s="6"/>
      <c r="L12" s="5">
        <v>2</v>
      </c>
      <c r="M12" s="7"/>
      <c r="N12" s="7" t="str">
        <f>"1/1"</f>
        <v>1/1</v>
      </c>
      <c r="O12" s="7"/>
      <c r="P12" s="6"/>
      <c r="Q12" s="6">
        <v>1</v>
      </c>
      <c r="R12" s="6"/>
      <c r="S12" s="6"/>
      <c r="T12" s="6"/>
      <c r="U12" s="5">
        <v>2</v>
      </c>
      <c r="V12" s="7"/>
      <c r="W12" s="7" t="str">
        <f>"1/1"</f>
        <v>1/1</v>
      </c>
      <c r="X12" s="7"/>
      <c r="Y12" s="6"/>
      <c r="Z12" s="6"/>
      <c r="AA12" s="6"/>
      <c r="AB12" s="6">
        <v>2</v>
      </c>
      <c r="AC12" s="6"/>
      <c r="AD12" s="5">
        <v>2</v>
      </c>
      <c r="AE12" s="7"/>
      <c r="AF12" s="7">
        <v>0.33333333333333331</v>
      </c>
      <c r="AG12" s="7"/>
      <c r="AH12" s="6"/>
      <c r="AI12" s="6">
        <v>1</v>
      </c>
      <c r="AJ12" s="6"/>
      <c r="AK12" s="6">
        <v>3</v>
      </c>
      <c r="AL12" s="6"/>
      <c r="AM12" s="15">
        <f t="shared" si="4"/>
        <v>6</v>
      </c>
      <c r="AN12" s="19"/>
      <c r="AO12" s="19" t="str">
        <f>"3/5"</f>
        <v>3/5</v>
      </c>
      <c r="AP12" s="19"/>
      <c r="AQ12" s="33">
        <f t="shared" si="1"/>
        <v>0</v>
      </c>
      <c r="AR12" s="21">
        <f t="shared" si="1"/>
        <v>2</v>
      </c>
      <c r="AS12" s="6">
        <f t="shared" si="0"/>
        <v>0</v>
      </c>
      <c r="AT12" s="22">
        <f t="shared" si="2"/>
        <v>2</v>
      </c>
      <c r="AU12" s="6">
        <f t="shared" si="3"/>
        <v>5</v>
      </c>
      <c r="AV12" s="38">
        <f t="shared" si="3"/>
        <v>0</v>
      </c>
    </row>
    <row r="13" spans="2:48" x14ac:dyDescent="0.25">
      <c r="B13" s="5" t="s">
        <v>13</v>
      </c>
      <c r="C13" s="5">
        <v>1</v>
      </c>
      <c r="D13" s="7">
        <v>0.5</v>
      </c>
      <c r="E13" s="7"/>
      <c r="F13" s="7"/>
      <c r="G13" s="6"/>
      <c r="H13" s="6"/>
      <c r="I13" s="6"/>
      <c r="J13" s="6"/>
      <c r="K13" s="6">
        <v>1</v>
      </c>
      <c r="L13" s="5"/>
      <c r="M13" s="7"/>
      <c r="N13" s="7"/>
      <c r="O13" s="7"/>
      <c r="P13" s="6"/>
      <c r="Q13" s="6"/>
      <c r="R13" s="6"/>
      <c r="S13" s="6">
        <v>1</v>
      </c>
      <c r="T13" s="6"/>
      <c r="U13" s="5"/>
      <c r="V13" s="7"/>
      <c r="W13" s="7" t="s">
        <v>44</v>
      </c>
      <c r="X13" s="7"/>
      <c r="Y13" s="6"/>
      <c r="Z13" s="6"/>
      <c r="AA13" s="6"/>
      <c r="AB13" s="6"/>
      <c r="AC13" s="6"/>
      <c r="AD13" s="5">
        <v>2</v>
      </c>
      <c r="AE13" s="7"/>
      <c r="AF13" s="7">
        <v>0.25</v>
      </c>
      <c r="AG13" s="7"/>
      <c r="AH13" s="6"/>
      <c r="AI13" s="6"/>
      <c r="AJ13" s="6">
        <v>1</v>
      </c>
      <c r="AK13" s="6">
        <v>1</v>
      </c>
      <c r="AL13" s="6">
        <v>1</v>
      </c>
      <c r="AM13" s="15">
        <f>C13+L13+U13+AD13</f>
        <v>3</v>
      </c>
      <c r="AN13" s="19" t="str">
        <f>"1/2"</f>
        <v>1/2</v>
      </c>
      <c r="AO13" s="19">
        <v>0.16666666666666666</v>
      </c>
      <c r="AP13" s="19"/>
      <c r="AQ13" s="33">
        <f t="shared" si="1"/>
        <v>0</v>
      </c>
      <c r="AR13" s="21">
        <f t="shared" si="1"/>
        <v>0</v>
      </c>
      <c r="AS13" s="6">
        <f t="shared" si="0"/>
        <v>1</v>
      </c>
      <c r="AT13" s="22">
        <f t="shared" si="2"/>
        <v>1</v>
      </c>
      <c r="AU13" s="6">
        <f t="shared" si="3"/>
        <v>2</v>
      </c>
      <c r="AV13" s="38">
        <f t="shared" si="3"/>
        <v>2</v>
      </c>
    </row>
    <row r="14" spans="2:48" x14ac:dyDescent="0.25">
      <c r="B14" s="5" t="s">
        <v>4</v>
      </c>
      <c r="C14" s="5"/>
      <c r="D14" s="7"/>
      <c r="E14" s="7" t="s">
        <v>43</v>
      </c>
      <c r="F14" s="7"/>
      <c r="G14" s="6"/>
      <c r="H14" s="6">
        <v>1</v>
      </c>
      <c r="I14" s="6"/>
      <c r="J14" s="6">
        <v>2</v>
      </c>
      <c r="K14" s="6"/>
      <c r="L14" s="5">
        <v>3</v>
      </c>
      <c r="M14" s="7">
        <v>0.33333333333333331</v>
      </c>
      <c r="N14" s="7">
        <v>0.5</v>
      </c>
      <c r="O14" s="7"/>
      <c r="P14" s="6"/>
      <c r="Q14" s="6"/>
      <c r="R14" s="6"/>
      <c r="S14" s="6"/>
      <c r="T14" s="6"/>
      <c r="U14" s="5">
        <v>2</v>
      </c>
      <c r="V14" s="7" t="str">
        <f>"2/4"</f>
        <v>2/4</v>
      </c>
      <c r="W14" s="7" t="s">
        <v>44</v>
      </c>
      <c r="X14" s="7"/>
      <c r="Y14" s="6"/>
      <c r="Z14" s="6"/>
      <c r="AA14" s="6"/>
      <c r="AB14" s="6">
        <v>1</v>
      </c>
      <c r="AC14" s="6"/>
      <c r="AD14" s="5"/>
      <c r="AE14" s="7"/>
      <c r="AF14" s="7" t="s">
        <v>44</v>
      </c>
      <c r="AG14" s="7"/>
      <c r="AH14" s="6"/>
      <c r="AI14" s="6">
        <v>1</v>
      </c>
      <c r="AJ14" s="6"/>
      <c r="AK14" s="6">
        <v>2</v>
      </c>
      <c r="AL14" s="6">
        <v>1</v>
      </c>
      <c r="AM14" s="15">
        <f>C14+L14+U14+AD14</f>
        <v>5</v>
      </c>
      <c r="AN14" s="19">
        <v>0.42857142857142855</v>
      </c>
      <c r="AO14" s="19" t="str">
        <f>"1/7"</f>
        <v>1/7</v>
      </c>
      <c r="AP14" s="19"/>
      <c r="AQ14" s="33">
        <f t="shared" si="1"/>
        <v>0</v>
      </c>
      <c r="AR14" s="21">
        <f t="shared" si="1"/>
        <v>2</v>
      </c>
      <c r="AS14" s="6">
        <f t="shared" si="0"/>
        <v>0</v>
      </c>
      <c r="AT14" s="22">
        <f t="shared" si="2"/>
        <v>2</v>
      </c>
      <c r="AU14" s="6">
        <f t="shared" si="3"/>
        <v>5</v>
      </c>
      <c r="AV14" s="38">
        <f t="shared" si="3"/>
        <v>1</v>
      </c>
    </row>
    <row r="15" spans="2:48" x14ac:dyDescent="0.25">
      <c r="B15" s="5" t="s">
        <v>16</v>
      </c>
      <c r="C15" s="5"/>
      <c r="D15" s="7"/>
      <c r="E15" s="7" t="s">
        <v>44</v>
      </c>
      <c r="F15" s="7"/>
      <c r="G15" s="6"/>
      <c r="H15" s="6"/>
      <c r="I15" s="6"/>
      <c r="J15" s="6"/>
      <c r="K15" s="6"/>
      <c r="L15" s="5"/>
      <c r="M15" s="7"/>
      <c r="N15" s="7"/>
      <c r="O15" s="7"/>
      <c r="P15" s="6"/>
      <c r="Q15" s="6"/>
      <c r="R15" s="6"/>
      <c r="S15" s="6"/>
      <c r="T15" s="6"/>
      <c r="U15" s="5"/>
      <c r="V15" s="7"/>
      <c r="W15" s="7"/>
      <c r="X15" s="7"/>
      <c r="Y15" s="6"/>
      <c r="Z15" s="6">
        <v>1</v>
      </c>
      <c r="AA15" s="6"/>
      <c r="AB15" s="6"/>
      <c r="AC15" s="6"/>
      <c r="AD15" s="5"/>
      <c r="AE15" s="7"/>
      <c r="AF15" s="7"/>
      <c r="AG15" s="7"/>
      <c r="AH15" s="6">
        <v>1</v>
      </c>
      <c r="AI15" s="6">
        <v>1</v>
      </c>
      <c r="AJ15" s="6"/>
      <c r="AK15" s="6">
        <v>1</v>
      </c>
      <c r="AL15" s="6"/>
      <c r="AM15" s="15">
        <f>C15+L15+U15+AD15</f>
        <v>0</v>
      </c>
      <c r="AN15" s="19">
        <v>0.5</v>
      </c>
      <c r="AO15" s="19"/>
      <c r="AP15" s="19"/>
      <c r="AQ15" s="33">
        <f t="shared" si="1"/>
        <v>1</v>
      </c>
      <c r="AR15" s="21">
        <f t="shared" si="1"/>
        <v>2</v>
      </c>
      <c r="AS15" s="6">
        <f t="shared" si="0"/>
        <v>0</v>
      </c>
      <c r="AT15" s="22">
        <f t="shared" si="2"/>
        <v>2</v>
      </c>
      <c r="AU15" s="6">
        <f t="shared" si="3"/>
        <v>1</v>
      </c>
      <c r="AV15" s="38">
        <f t="shared" si="3"/>
        <v>0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thickBot="1" x14ac:dyDescent="0.25">
      <c r="C18" s="11">
        <f>SUM(C7:C17)</f>
        <v>12</v>
      </c>
      <c r="D18" s="10" t="str">
        <f>"2/3"</f>
        <v>2/3</v>
      </c>
      <c r="E18" s="10" t="str">
        <f>"5/12"</f>
        <v>5/12</v>
      </c>
      <c r="F18" s="10"/>
      <c r="G18" s="9">
        <f>SUM(G7:G17)</f>
        <v>1</v>
      </c>
      <c r="H18" s="9">
        <f t="shared" ref="H18:K18" si="5">SUM(H7:H17)</f>
        <v>5</v>
      </c>
      <c r="I18" s="9">
        <f t="shared" si="5"/>
        <v>0</v>
      </c>
      <c r="J18" s="9">
        <f t="shared" si="5"/>
        <v>5</v>
      </c>
      <c r="K18" s="9">
        <f t="shared" si="5"/>
        <v>2</v>
      </c>
      <c r="L18" s="11">
        <f>SUM(L7:L17)</f>
        <v>18</v>
      </c>
      <c r="M18" s="10" t="str">
        <f>"3/6"</f>
        <v>3/6</v>
      </c>
      <c r="N18" s="10" t="str">
        <f>"6/10"</f>
        <v>6/10</v>
      </c>
      <c r="O18" s="9" t="str">
        <f>"1/1"</f>
        <v>1/1</v>
      </c>
      <c r="P18" s="9">
        <f>SUM(P7:P17)</f>
        <v>2</v>
      </c>
      <c r="Q18" s="9">
        <f t="shared" ref="Q18:T18" si="6">SUM(Q7:Q17)</f>
        <v>8</v>
      </c>
      <c r="R18" s="9">
        <f t="shared" si="6"/>
        <v>0</v>
      </c>
      <c r="S18" s="9">
        <f t="shared" si="6"/>
        <v>4</v>
      </c>
      <c r="T18" s="9">
        <f t="shared" si="6"/>
        <v>0</v>
      </c>
      <c r="U18" s="11">
        <f>SUM(U7:U17)</f>
        <v>17</v>
      </c>
      <c r="V18" s="10" t="str">
        <f>"3/6"</f>
        <v>3/6</v>
      </c>
      <c r="W18" s="10" t="str">
        <f>"7/19"</f>
        <v>7/19</v>
      </c>
      <c r="X18" s="10"/>
      <c r="Y18" s="9">
        <f>SUM(Y7:Y17)</f>
        <v>1</v>
      </c>
      <c r="Z18" s="9">
        <f t="shared" ref="Z18:AC18" si="7">SUM(Z7:Z17)</f>
        <v>12</v>
      </c>
      <c r="AA18" s="9">
        <f t="shared" si="7"/>
        <v>3</v>
      </c>
      <c r="AB18" s="9">
        <f t="shared" si="7"/>
        <v>4</v>
      </c>
      <c r="AC18" s="9">
        <f t="shared" si="7"/>
        <v>2</v>
      </c>
      <c r="AD18" s="11">
        <f>SUM(AD7:AD17)</f>
        <v>9</v>
      </c>
      <c r="AE18" s="10">
        <v>0.5</v>
      </c>
      <c r="AF18" s="10" t="str">
        <f>"4/15"</f>
        <v>4/15</v>
      </c>
      <c r="AG18" s="10" t="str">
        <f>"0/1"</f>
        <v>0/1</v>
      </c>
      <c r="AH18" s="9">
        <f>SUM(AH7:AH17)</f>
        <v>1</v>
      </c>
      <c r="AI18" s="9">
        <f t="shared" ref="AI18:AL18" si="8">SUM(AI7:AI17)</f>
        <v>6</v>
      </c>
      <c r="AJ18" s="9">
        <f t="shared" si="8"/>
        <v>5</v>
      </c>
      <c r="AK18" s="9">
        <f t="shared" si="8"/>
        <v>9</v>
      </c>
      <c r="AL18" s="9">
        <f t="shared" si="8"/>
        <v>2</v>
      </c>
      <c r="AM18" s="12">
        <f>SUM(AM7:AM17)</f>
        <v>56</v>
      </c>
      <c r="AN18" s="13" t="str">
        <f>"10/19"</f>
        <v>10/19</v>
      </c>
      <c r="AO18" s="13" t="str">
        <f>"22/54"</f>
        <v>22/54</v>
      </c>
      <c r="AP18" s="13" t="str">
        <f>"1/2"</f>
        <v>1/2</v>
      </c>
      <c r="AQ18" s="11">
        <f t="shared" ref="AQ18:AV18" si="9">SUM(AQ7:AQ17)</f>
        <v>5</v>
      </c>
      <c r="AR18" s="11">
        <f t="shared" si="9"/>
        <v>31</v>
      </c>
      <c r="AS18" s="11">
        <f t="shared" si="9"/>
        <v>8</v>
      </c>
      <c r="AT18" s="11">
        <f t="shared" si="9"/>
        <v>39</v>
      </c>
      <c r="AU18" s="11">
        <f t="shared" si="9"/>
        <v>22</v>
      </c>
      <c r="AV18" s="11">
        <f t="shared" si="9"/>
        <v>6</v>
      </c>
    </row>
    <row r="19" spans="2:48" s="40" customFormat="1" thickBot="1" x14ac:dyDescent="0.25">
      <c r="B19" s="40" t="s">
        <v>54</v>
      </c>
      <c r="F19" s="58" t="str">
        <f>"21/12"</f>
        <v>21/12</v>
      </c>
      <c r="G19" s="59"/>
      <c r="H19" s="59"/>
      <c r="I19" s="59"/>
      <c r="J19" s="59"/>
      <c r="K19" s="60"/>
      <c r="O19" s="58" t="str">
        <f>"21/18"</f>
        <v>21/18</v>
      </c>
      <c r="P19" s="59"/>
      <c r="Q19" s="59"/>
      <c r="R19" s="59"/>
      <c r="S19" s="59"/>
      <c r="T19" s="60"/>
      <c r="X19" s="58" t="str">
        <f>"21/17"</f>
        <v>21/17</v>
      </c>
      <c r="Y19" s="59"/>
      <c r="Z19" s="59"/>
      <c r="AA19" s="59"/>
      <c r="AB19" s="59"/>
      <c r="AC19" s="60"/>
      <c r="AG19" s="58" t="str">
        <f>"23/9"</f>
        <v>23/9</v>
      </c>
      <c r="AH19" s="59"/>
      <c r="AI19" s="59"/>
      <c r="AJ19" s="59"/>
      <c r="AK19" s="59"/>
      <c r="AL19" s="60"/>
      <c r="AN19" s="14">
        <f>10/19</f>
        <v>0.52631578947368418</v>
      </c>
      <c r="AO19" s="14">
        <f>22/54</f>
        <v>0.40740740740740738</v>
      </c>
      <c r="AP19" s="14">
        <f>1/2</f>
        <v>0.5</v>
      </c>
    </row>
    <row r="20" spans="2:48" ht="15.75" thickBot="1" x14ac:dyDescent="0.3">
      <c r="B20" s="41" t="s">
        <v>25</v>
      </c>
      <c r="L20" s="65" t="s">
        <v>55</v>
      </c>
      <c r="M20" s="65"/>
      <c r="N20" s="66"/>
      <c r="O20" s="55" t="str">
        <f>"42/30"</f>
        <v>42/30</v>
      </c>
      <c r="P20" s="56"/>
      <c r="Q20" s="56"/>
      <c r="R20" s="56"/>
      <c r="S20" s="56"/>
      <c r="T20" s="57"/>
      <c r="U20" s="67" t="s">
        <v>55</v>
      </c>
      <c r="V20" s="63"/>
      <c r="W20" s="64"/>
      <c r="X20" s="55" t="str">
        <f>"63/47"</f>
        <v>63/47</v>
      </c>
      <c r="Y20" s="56"/>
      <c r="Z20" s="56"/>
      <c r="AA20" s="56"/>
      <c r="AB20" s="56"/>
      <c r="AC20" s="57"/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53</v>
      </c>
      <c r="AN21" s="42" t="s">
        <v>49</v>
      </c>
      <c r="AO21" s="42" t="s">
        <v>50</v>
      </c>
      <c r="AP21" s="42" t="s">
        <v>51</v>
      </c>
      <c r="AQ21" s="43">
        <v>5</v>
      </c>
      <c r="AR21" s="43">
        <v>24</v>
      </c>
      <c r="AS21" s="43">
        <v>6</v>
      </c>
      <c r="AT21" s="43">
        <v>30</v>
      </c>
      <c r="AU21" s="43">
        <v>29</v>
      </c>
      <c r="AV21" s="43">
        <v>9</v>
      </c>
    </row>
    <row r="22" spans="2:48" x14ac:dyDescent="0.25">
      <c r="C22" s="1" t="s">
        <v>20</v>
      </c>
      <c r="D22" s="1" t="s">
        <v>27</v>
      </c>
      <c r="AN22" s="14">
        <v>0.53846153846153844</v>
      </c>
      <c r="AO22" s="14">
        <v>0.33333333333333331</v>
      </c>
      <c r="AP22" s="14">
        <v>0.33333333333333331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  <c r="AG24" s="1" t="s">
        <v>46</v>
      </c>
      <c r="AN24" s="42" t="str">
        <f>"8/16"</f>
        <v>8/16</v>
      </c>
      <c r="AO24" s="42" t="str">
        <f>"11/38"</f>
        <v>11/38</v>
      </c>
      <c r="AP24" s="42" t="str">
        <f>"1/1"</f>
        <v>1/1</v>
      </c>
      <c r="AQ24" s="43">
        <v>3</v>
      </c>
      <c r="AR24" s="43">
        <v>16</v>
      </c>
      <c r="AS24" s="43">
        <v>7</v>
      </c>
      <c r="AT24" s="43">
        <v>23</v>
      </c>
      <c r="AU24" s="43">
        <v>37</v>
      </c>
      <c r="AV24" s="43">
        <v>18</v>
      </c>
    </row>
    <row r="25" spans="2:48" x14ac:dyDescent="0.25">
      <c r="C25" s="40" t="s">
        <v>23</v>
      </c>
      <c r="D25" s="40" t="s">
        <v>31</v>
      </c>
      <c r="E25" s="40"/>
      <c r="AN25" s="14">
        <f>8/16</f>
        <v>0.5</v>
      </c>
      <c r="AO25" s="14">
        <f>11/38</f>
        <v>0.28947368421052633</v>
      </c>
      <c r="AP25" s="14">
        <f>1/1</f>
        <v>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15">
    <mergeCell ref="AM5:AV5"/>
    <mergeCell ref="F19:K19"/>
    <mergeCell ref="O19:T19"/>
    <mergeCell ref="X19:AC19"/>
    <mergeCell ref="AG19:AL19"/>
    <mergeCell ref="O20:T20"/>
    <mergeCell ref="X20:AC20"/>
    <mergeCell ref="L20:N20"/>
    <mergeCell ref="U20:W20"/>
    <mergeCell ref="K2:N2"/>
    <mergeCell ref="W2:X2"/>
    <mergeCell ref="C5:K5"/>
    <mergeCell ref="L5:T5"/>
    <mergeCell ref="U5:AC5"/>
    <mergeCell ref="AD5:AL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MATCH VEAUCHE 22102017</vt:lpstr>
      <vt:lpstr>MATCH SGOF 12112017</vt:lpstr>
      <vt:lpstr>MATCH REVERMONT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2017-11-19T20:59:57Z</dcterms:modified>
</cp:coreProperties>
</file>